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Eline\Dropbox (Avenir Health)\Eline files\WHO\SITE\"/>
    </mc:Choice>
  </mc:AlternateContent>
  <xr:revisionPtr revIDLastSave="0" documentId="13_ncr:1_{6FDE9001-1A57-44F9-831D-8B1B1147253E}" xr6:coauthVersionLast="45" xr6:coauthVersionMax="45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ProjectionResults" sheetId="2" r:id="rId1"/>
    <sheet name="Readme" sheetId="8" r:id="rId2"/>
    <sheet name="Dictionary" sheetId="4" r:id="rId3"/>
    <sheet name="Trend graphs" sheetId="5" r:id="rId4"/>
    <sheet name="Summary+Cost-Effect" sheetId="7" r:id="rId5"/>
    <sheet name="Lists dropdown menus" sheetId="9" state="hidden" r:id="rId6"/>
  </sheets>
  <externalReferences>
    <externalReference r:id="rId7"/>
  </externalReferences>
  <definedNames>
    <definedName name="_xlnm._FilterDatabase" localSheetId="0" hidden="1">ProjectionResults!$A$2:$CE$206</definedName>
    <definedName name="ChartDates">INDEX(ProjectionResults!$C$1:$CE$1,MATCH('Trend graphs'!$L$2,ProjectionResults!$C$1:$CE$1,0)):INDEX(ProjectionResults!$C$1:$CE$1,MATCH('Trend graphs'!$L$3,ProjectionResults!$C$1:$CE$1,0))</definedName>
    <definedName name="ChartSeries1">INDEX(ProjectionResults!$C$2:$CE$205,'Trend graphs'!$L$7+'Trend graphs'!$O$16-1,MATCH('Trend graphs'!$M$2,ProjectionResults!$C$1:$CE$1,0)):INDEX(ProjectionResults!$C$2:$CE$205,'Trend graphs'!$L$7+'Trend graphs'!$O$16-1,MATCH('Trend graphs'!$M$2+'Trend graphs'!$L$3-'Trend graphs'!$L$2,ProjectionResults!$C$1:$CE$1,0))</definedName>
    <definedName name="ChartSeries2">INDEX(ProjectionResults!$C$2:$CE$205,'Trend graphs'!$L$8+'Trend graphs'!$O$16-1,MATCH('Trend graphs'!$M$2,ProjectionResults!$C$1:$CE$1,0)):INDEX(ProjectionResults!$C$2:$CE$205,'Trend graphs'!$L$8+'Trend graphs'!$O$16-1,MATCH('Trend graphs'!$M$2+'Trend graphs'!$L$3-'Trend graphs'!$L$2,ProjectionResults!$C$1:$CE$1,0))</definedName>
    <definedName name="ChartSeries3">INDEX(ProjectionResults!$C$2:$CE$205,'Trend graphs'!$L$9+'Trend graphs'!$O$16-1,MATCH('Trend graphs'!$M$2,ProjectionResults!$C$1:$CE$1,0)):INDEX(ProjectionResults!$C$2:$CE$205,'Trend graphs'!$L$9+'Trend graphs'!$O$16-1,MATCH('Trend graphs'!$M$2+'Trend graphs'!$L$3-'Trend graphs'!$L$2,ProjectionResults!$C$1:$CE$1,0))</definedName>
    <definedName name="ChartSeries5">INDEX(ProjectionResults!$C$2:$CE$205,'Trend graphs'!$L$10+'Trend graphs'!$O$16-1,MATCH('Trend graphs'!$M$2,ProjectionResults!$C$1:$CE$1,0)):INDEX(ProjectionResults!$C$2:$CE$205,'Trend graphs'!$L$10+'Trend graphs'!$O$16-1,MATCH('Trend graphs'!$M$2+'Trend graphs'!$L$3-'Trend graphs'!$L$2,ProjectionResults!$C$1:$CE$1,0))</definedName>
    <definedName name="ChartSeries6">INDEX(ProjectionResults!$C$2:$CE$205,'Trend graphs'!$L$11+'Trend graphs'!$O$16-1,MATCH('Trend graphs'!$M$2,ProjectionResults!$C$1:$CE$1,0)):INDEX(ProjectionResults!$C$2:$CE$205,'Trend graphs'!$L$11+'Trend graphs'!$O$16-1,MATCH('Trend graphs'!$M$2+'Trend graphs'!$L$3-'Trend graphs'!$L$2,ProjectionResults!$C$1:$CE$1,0))</definedName>
    <definedName name="ChartSeries8">INDEX(ProjectionResults!$C$2:$CE$205,'Trend graphs'!$L$12+'Trend graphs'!$O$16-1,MATCH('Trend graphs'!$M$2,ProjectionResults!$C$1:$CE$1,0)):INDEX(ProjectionResults!$C$2:$CE$205,'Trend graphs'!$L$12+'Trend graphs'!$O$16-1,MATCH('Trend graphs'!$M$2+'Trend graphs'!$L$3-'Trend graphs'!$L$2,ProjectionResults!$C$1:$CE$1,0))</definedName>
    <definedName name="ChartSeries9">INDEX(ProjectionResults!$C$2:$CE$205,'Trend graphs'!$L$13+'Trend graphs'!$O$16-1,MATCH('Trend graphs'!$M$2,ProjectionResults!$C$1:$CE$1,0)):INDEX(ProjectionResults!$C$2:$CE$205,'Trend graphs'!$L$13+'Trend graphs'!$O$16-1,MATCH('Trend graphs'!$M$2+'Trend graphs'!$L$3-'Trend graphs'!$L$2,ProjectionResults!$C$1:$CE$1,0))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5" l="1"/>
  <c r="P13" i="7" l="1"/>
  <c r="P12" i="7"/>
  <c r="L16" i="7" l="1"/>
  <c r="L15" i="7"/>
  <c r="L14" i="7"/>
  <c r="L13" i="7"/>
  <c r="L12" i="7"/>
  <c r="L11" i="7"/>
  <c r="L10" i="7"/>
  <c r="L7" i="7"/>
  <c r="L6" i="7"/>
  <c r="L5" i="7"/>
  <c r="L3" i="7"/>
  <c r="L4" i="7"/>
  <c r="K3" i="7" l="1"/>
  <c r="K16" i="7"/>
  <c r="K15" i="7"/>
  <c r="K14" i="7"/>
  <c r="K13" i="7"/>
  <c r="K12" i="7"/>
  <c r="K11" i="7"/>
  <c r="K10" i="7"/>
  <c r="K7" i="7"/>
  <c r="K6" i="7"/>
  <c r="K5" i="7"/>
  <c r="K4" i="7"/>
  <c r="O16" i="7" l="1"/>
  <c r="O15" i="7"/>
  <c r="O14" i="7"/>
  <c r="O13" i="7"/>
  <c r="O12" i="7"/>
  <c r="O11" i="7"/>
  <c r="O10" i="7"/>
  <c r="O7" i="7"/>
  <c r="O6" i="7"/>
  <c r="O5" i="7"/>
  <c r="O4" i="7"/>
  <c r="O3" i="7"/>
  <c r="F16" i="7"/>
  <c r="F15" i="7"/>
  <c r="F14" i="7"/>
  <c r="F13" i="7"/>
  <c r="F12" i="7"/>
  <c r="F11" i="7"/>
  <c r="F10" i="7"/>
  <c r="F7" i="7"/>
  <c r="F6" i="7"/>
  <c r="F5" i="7"/>
  <c r="F4" i="7"/>
  <c r="F3" i="7"/>
  <c r="E16" i="7"/>
  <c r="E15" i="7"/>
  <c r="E14" i="7"/>
  <c r="E13" i="7"/>
  <c r="E12" i="7"/>
  <c r="E11" i="7"/>
  <c r="E10" i="7"/>
  <c r="E7" i="7"/>
  <c r="E6" i="7"/>
  <c r="E5" i="7"/>
  <c r="E4" i="7"/>
  <c r="E3" i="7"/>
  <c r="G16" i="7"/>
  <c r="G15" i="7"/>
  <c r="G14" i="7"/>
  <c r="G13" i="7"/>
  <c r="G12" i="7"/>
  <c r="G11" i="7"/>
  <c r="G10" i="7"/>
  <c r="G7" i="7"/>
  <c r="G6" i="7"/>
  <c r="G5" i="7"/>
  <c r="G4" i="7"/>
  <c r="L9" i="5" l="1"/>
  <c r="C13" i="7"/>
  <c r="N16" i="7" l="1"/>
  <c r="N19" i="7" s="1"/>
  <c r="N15" i="7"/>
  <c r="N14" i="7"/>
  <c r="N13" i="7"/>
  <c r="N12" i="7"/>
  <c r="N11" i="7"/>
  <c r="N10" i="7"/>
  <c r="N7" i="7"/>
  <c r="N6" i="7"/>
  <c r="N5" i="7"/>
  <c r="N4" i="7"/>
  <c r="N3" i="7"/>
  <c r="M16" i="7"/>
  <c r="M19" i="7" s="1"/>
  <c r="M15" i="7"/>
  <c r="M14" i="7"/>
  <c r="M13" i="7"/>
  <c r="M12" i="7"/>
  <c r="M11" i="7"/>
  <c r="M10" i="7"/>
  <c r="M7" i="7"/>
  <c r="M6" i="7"/>
  <c r="M5" i="7"/>
  <c r="M4" i="7"/>
  <c r="M3" i="7"/>
  <c r="J16" i="7"/>
  <c r="J15" i="7"/>
  <c r="J14" i="7"/>
  <c r="J13" i="7"/>
  <c r="J12" i="7"/>
  <c r="J11" i="7"/>
  <c r="J10" i="7"/>
  <c r="J7" i="7"/>
  <c r="J6" i="7"/>
  <c r="J5" i="7"/>
  <c r="J4" i="7"/>
  <c r="J3" i="7"/>
  <c r="H16" i="7"/>
  <c r="H14" i="7"/>
  <c r="H13" i="7"/>
  <c r="H12" i="7"/>
  <c r="H11" i="7"/>
  <c r="H10" i="7"/>
  <c r="H6" i="7"/>
  <c r="H5" i="7"/>
  <c r="H4" i="7"/>
  <c r="H3" i="7"/>
  <c r="G3" i="7"/>
  <c r="C16" i="7"/>
  <c r="C14" i="7"/>
  <c r="C12" i="7"/>
  <c r="C11" i="7"/>
  <c r="C10" i="7"/>
  <c r="C6" i="7"/>
  <c r="C5" i="7"/>
  <c r="C4" i="7"/>
  <c r="C3" i="7"/>
  <c r="L19" i="7" l="1"/>
  <c r="K19" i="7"/>
  <c r="M2" i="5" l="1" a="1"/>
  <c r="M2" i="5" s="1"/>
  <c r="L8" i="5"/>
  <c r="L27" i="5"/>
  <c r="L13" i="5" s="1"/>
  <c r="O18" i="5"/>
  <c r="O19" i="5" s="1"/>
  <c r="O16" i="5" s="1"/>
  <c r="L31" i="5" s="1"/>
  <c r="L12" i="5" s="1"/>
  <c r="M12" i="5" l="1" a="1"/>
  <c r="M12" i="5" s="1"/>
  <c r="M13" i="5" a="1"/>
  <c r="M13" i="5" s="1"/>
  <c r="M7" i="5" a="1"/>
  <c r="M7" i="5" s="1"/>
  <c r="L11" i="5"/>
  <c r="L10" i="5"/>
  <c r="O20" i="5"/>
  <c r="O21" i="5" s="1"/>
  <c r="M11" i="5" l="1" a="1"/>
  <c r="M11" i="5" s="1"/>
  <c r="O22" i="5"/>
  <c r="O23" i="5" s="1"/>
  <c r="O24" i="5" s="1"/>
  <c r="O25" i="5" s="1"/>
  <c r="O26" i="5" s="1"/>
  <c r="O27" i="5" s="1"/>
  <c r="O28" i="5" s="1"/>
  <c r="O29" i="5" s="1"/>
  <c r="J19" i="7"/>
  <c r="O30" i="5" l="1"/>
  <c r="O31" i="5" s="1"/>
  <c r="O32" i="5" s="1"/>
  <c r="O33" i="5" s="1"/>
  <c r="M8" i="5" a="1"/>
  <c r="M8" i="5" s="1"/>
  <c r="M10" i="5" a="1"/>
  <c r="M10" i="5" s="1"/>
  <c r="M9" i="5" a="1"/>
  <c r="M9" i="5" s="1"/>
  <c r="N18" i="7"/>
  <c r="M18" i="7"/>
  <c r="K18" i="7"/>
  <c r="J18" i="7"/>
  <c r="L18" i="7"/>
  <c r="H15" i="7"/>
  <c r="I11" i="7" s="1"/>
  <c r="H7" i="7"/>
  <c r="C7" i="7"/>
  <c r="C15" i="7"/>
  <c r="I3" i="7" l="1"/>
  <c r="I10" i="7"/>
  <c r="I13" i="7"/>
  <c r="I12" i="7"/>
  <c r="I14" i="7"/>
  <c r="C18" i="7"/>
  <c r="H18" i="7"/>
  <c r="I6" i="7"/>
  <c r="I4" i="7"/>
  <c r="I5" i="7"/>
  <c r="D13" i="7"/>
  <c r="D11" i="7"/>
  <c r="D14" i="7"/>
  <c r="D12" i="7"/>
  <c r="D10" i="7"/>
  <c r="D6" i="7"/>
  <c r="D5" i="7"/>
  <c r="D4" i="7"/>
  <c r="D3" i="7"/>
  <c r="I15" i="7" l="1"/>
  <c r="I7" i="7"/>
  <c r="D15" i="7"/>
  <c r="D7" i="7"/>
  <c r="P14" i="7" l="1"/>
  <c r="P11" i="7"/>
  <c r="P19" i="7" l="1"/>
  <c r="Q19" i="7" s="1"/>
  <c r="P16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<sst xmlns="http://schemas.openxmlformats.org/spreadsheetml/2006/main" count="667" uniqueCount="173">
  <si>
    <t>Women</t>
  </si>
  <si>
    <t>Incident Cases</t>
  </si>
  <si>
    <t>Number Screened with RPR</t>
  </si>
  <si>
    <t>Number Screened Positive with RPR</t>
  </si>
  <si>
    <t>Number Screened with TPHA only</t>
  </si>
  <si>
    <t>Number Screened Positive with TPHA only</t>
  </si>
  <si>
    <t>Number clinically treated</t>
  </si>
  <si>
    <t>Number of contact(s) traced</t>
  </si>
  <si>
    <t>Number of contact(s) traced and found Prim_Sec</t>
  </si>
  <si>
    <t>Total Population</t>
  </si>
  <si>
    <t>Men</t>
  </si>
  <si>
    <t xml:space="preserve">Women + Men </t>
  </si>
  <si>
    <t>Women, Low Risk</t>
  </si>
  <si>
    <t>Women, Medium Risk</t>
  </si>
  <si>
    <t>Women, High Risk (FSW)</t>
  </si>
  <si>
    <t>Women, Not Sexually Active</t>
  </si>
  <si>
    <t>Men, Low Risk</t>
  </si>
  <si>
    <t>Men, Medium Risk</t>
  </si>
  <si>
    <t>Men, High Risk</t>
  </si>
  <si>
    <t>Men who have sex with men (MSM)</t>
  </si>
  <si>
    <t>Men, Not Sexually Active</t>
  </si>
  <si>
    <t>MSM</t>
  </si>
  <si>
    <t>Output parameter name</t>
  </si>
  <si>
    <t>Description</t>
  </si>
  <si>
    <t>Newly incident syphilis cases (entering Compartment 1)</t>
  </si>
  <si>
    <t>Population group</t>
  </si>
  <si>
    <t>Prevalence of Latent syphilis (Compartment 3)</t>
  </si>
  <si>
    <t>Prevalence of Primary+Secondary-stage syphilis, combined (Compartment 2)</t>
  </si>
  <si>
    <t>Prevalence of Recovered after treatment (Compartment 4)</t>
  </si>
  <si>
    <t>Number of persons found RPR+ during screening (regardless of whether or not this was accompanied by TPHA positivity)</t>
  </si>
  <si>
    <t>Number of contacts of persons treated for symptomatic Primary+Secondary syphilis, traced and tested for syphilis</t>
  </si>
  <si>
    <t>Number of contacts of persons treated for symptomatic Primary+Secondary syphilis, diagnosed with Primary+Secondary syphilis after contact tracing, and treated</t>
  </si>
  <si>
    <t>Prevalence of Primary+Secondary-stage syphilis, among contacts of clinically treated Primary+Secondary-stage syphilis patients, i.e. the yield among contacts traced</t>
  </si>
  <si>
    <t>All women 15-49 years</t>
  </si>
  <si>
    <t>All men 15-49 years</t>
  </si>
  <si>
    <t>All women + men 15-49 years</t>
  </si>
  <si>
    <t>High-risk women, i.e. Female Sex Workers</t>
  </si>
  <si>
    <t>Women without any sexual partner during the year</t>
  </si>
  <si>
    <t>Men without any sexual partner during the year</t>
  </si>
  <si>
    <t>Men who have sex with men during the year (some of whom may additionally have a stable heterosexual partner)</t>
  </si>
  <si>
    <t>Size (number of persons in) the population group</t>
  </si>
  <si>
    <t>Unit</t>
  </si>
  <si>
    <t>Number</t>
  </si>
  <si>
    <t>Women:</t>
  </si>
  <si>
    <t>Population</t>
  </si>
  <si>
    <t>Prevalence, RPR+ TPHA+</t>
  </si>
  <si>
    <t>Incidence/ 1000 person-years</t>
  </si>
  <si>
    <t>Incident cases</t>
  </si>
  <si>
    <t>Not sexually active</t>
  </si>
  <si>
    <t>Low-risk</t>
  </si>
  <si>
    <t>Medium-risk (casual partnerships)</t>
  </si>
  <si>
    <t>High-risk = FSW</t>
  </si>
  <si>
    <t>All Women</t>
  </si>
  <si>
    <t>Men:</t>
  </si>
  <si>
    <t>High-risk = FSW clients</t>
  </si>
  <si>
    <t>All Men</t>
  </si>
  <si>
    <t>All Women + Men</t>
  </si>
  <si>
    <t>Symptomatic primary/secondary cases treated</t>
  </si>
  <si>
    <t>Year:</t>
  </si>
  <si>
    <t>Share in population</t>
  </si>
  <si>
    <t>Contacts traced</t>
  </si>
  <si>
    <t>Contacts traced and diagnosed with Primary/Secondary syphilis</t>
  </si>
  <si>
    <t>Prevalence of Primary/Secondary syphilis, among contacts traced</t>
  </si>
  <si>
    <t>Surveillance and survey data</t>
  </si>
  <si>
    <t>Surveillance/survey/study data, as available</t>
  </si>
  <si>
    <t>Program service delivery data</t>
  </si>
  <si>
    <t xml:space="preserve">Number of persons with symptomatic Primary+Secondary stage syphilis, clinically treated during this stage </t>
  </si>
  <si>
    <t>Program service delivery data / Case reports</t>
  </si>
  <si>
    <t>Program outcome data</t>
  </si>
  <si>
    <t>Calculated from above two outputs</t>
  </si>
  <si>
    <t>Condoms used</t>
  </si>
  <si>
    <t>Data that this output is fitted to:</t>
  </si>
  <si>
    <t>National Census / United National Population Division estimates &amp; projections</t>
  </si>
  <si>
    <t>Purpose of the model / tool:</t>
  </si>
  <si>
    <t>It is designed to inform scenario development and rational target setting for national and regional strategies for syphilis control and elimination.</t>
  </si>
  <si>
    <t>The model is pre-configured to represent a country, with inputs based on and outputs fitted to national surveillance, survey and program data</t>
  </si>
  <si>
    <t>by Avenir Health (Robert Glaubius, Eline Korenromp, Guy Mahiané, John Stover)</t>
  </si>
  <si>
    <t>Dr. Eline Korenromp, Avenir Health</t>
  </si>
  <si>
    <t>ekorenromp@avenirhealth.org</t>
  </si>
  <si>
    <t>Methods documentation &amp; sources:</t>
  </si>
  <si>
    <t>Last update of this OUTPUT FILE</t>
  </si>
  <si>
    <t>Legend to reading this OUTPUT FILE:</t>
  </si>
  <si>
    <t>Country of this example output file</t>
  </si>
  <si>
    <t>Indicator to Plot</t>
  </si>
  <si>
    <t xml:space="preserve">    Blank</t>
  </si>
  <si>
    <t>First year on the chart</t>
  </si>
  <si>
    <t>Last year on the chart</t>
  </si>
  <si>
    <t>Population Group(s) to plot:</t>
  </si>
  <si>
    <t>Indicators, available to plot on chart:</t>
  </si>
  <si>
    <t>Population groups, available to plot on chart:</t>
  </si>
  <si>
    <t>Persons screened with:</t>
  </si>
  <si>
    <t>Persons screened positive with:</t>
  </si>
  <si>
    <t>Group name, for VLOOKUP/Indexing:</t>
  </si>
  <si>
    <t>Program cost</t>
  </si>
  <si>
    <t>Service delivery unit cost</t>
  </si>
  <si>
    <t>Intervention</t>
  </si>
  <si>
    <t>1 person screened</t>
  </si>
  <si>
    <t>Treatment of a person found positive on screening</t>
  </si>
  <si>
    <t>1 screen-positive person treated</t>
  </si>
  <si>
    <t>1 contact traced, diagnosed and treated</t>
  </si>
  <si>
    <t>Treatment of a contact traced &amp; found positive</t>
  </si>
  <si>
    <t>Contact tracing &amp; testing</t>
  </si>
  <si>
    <t>1 contact traced &amp; tested</t>
  </si>
  <si>
    <t>Comment</t>
  </si>
  <si>
    <t>1 person clinically tested &amp; treated</t>
  </si>
  <si>
    <t>Condom promotion and distribution</t>
  </si>
  <si>
    <t>1 condom distributed</t>
  </si>
  <si>
    <t>Unit cost</t>
  </si>
  <si>
    <t>User to select YELLOW cells:</t>
  </si>
  <si>
    <t>Password to un-protect workbook</t>
  </si>
  <si>
    <t>Population Group(s) to plot -- User to select -- between 1 and 7 groups:</t>
  </si>
  <si>
    <t>User to select YELLOW cells</t>
  </si>
  <si>
    <t>All women</t>
  </si>
  <si>
    <t>All men</t>
  </si>
  <si>
    <t>All women and men</t>
  </si>
  <si>
    <t>Test &amp; Treat symptomatic Primary/Secondary patient</t>
  </si>
  <si>
    <t>Medium-risk</t>
  </si>
  <si>
    <t>High-risk = FSW &amp; clients</t>
  </si>
  <si>
    <t>Prevalence, TPHA+</t>
  </si>
  <si>
    <t>Calendar year, for Summary+Cost-effectiveness table</t>
  </si>
  <si>
    <t>Notes</t>
  </si>
  <si>
    <t>RPR denotes any non-treponemal test, e.g. RPR or VDRL</t>
  </si>
  <si>
    <t>All groups cover ages 15-49 years only</t>
  </si>
  <si>
    <t>Sheets/Tabs with their names (in the bottom menu bar) on GREEN background are the ones for viewing and analyzing by users</t>
  </si>
  <si>
    <t>User options for years and indicators to show on charts and tables, are indicated with yellow shade and bright-blue font</t>
  </si>
  <si>
    <t>This tool was developed at request of and with funding from the World Health Organization (WHO), Pan-American Health Organiatzion (PAHO/OPS), WHO Western Pacific regional office</t>
  </si>
  <si>
    <t>For further information, please contact:</t>
  </si>
  <si>
    <t>To display fewer than 7 groups, select the remaining Population Group names (cells K8-K13) as 'Blank'</t>
  </si>
  <si>
    <t>Prevalence of Incidentally cured from Latent syphilis (Compartment 5)</t>
  </si>
  <si>
    <t>Prevalence %, Primary+Secondary</t>
  </si>
  <si>
    <t>Prevalence %, Latent</t>
  </si>
  <si>
    <t>Prevalence %, Incidentally cured (Compartment 5)</t>
  </si>
  <si>
    <t>Prevalence %, Recovered after treatment (Compartment 4)</t>
  </si>
  <si>
    <t>Prevalence %, TPHA+</t>
  </si>
  <si>
    <t>Prevalence %, Prim_Sec among contacts traced (by index patient's group)</t>
  </si>
  <si>
    <t>Rate of new incident syphilis cases (entering Compartment 1), per person-year</t>
  </si>
  <si>
    <t>High-risk men, i.e. clients of Female Sex Workers</t>
  </si>
  <si>
    <t>Incidence Rate, per 1000</t>
  </si>
  <si>
    <t>Prevalence %, RPR+, TPHA+</t>
  </si>
  <si>
    <t>Per 1000 person-years</t>
  </si>
  <si>
    <t>% of population group</t>
  </si>
  <si>
    <t>Left-most sheet ProjectionResults has the direct raw model output</t>
  </si>
  <si>
    <t>Syphilis Interventions Toward Elimination (SITE) model -- OUTPUT FILE, for users to view and analyze results</t>
  </si>
  <si>
    <t xml:space="preserve">SITE is a compartmental model of syphilis transmission, epidemiology, control and elimination in adult populations. </t>
  </si>
  <si>
    <t>SyphilisSITE</t>
  </si>
  <si>
    <t>Version of SITE model used</t>
  </si>
  <si>
    <t>SITE_5.0.1</t>
  </si>
  <si>
    <t>years</t>
  </si>
  <si>
    <t>Number of contacts traced</t>
  </si>
  <si>
    <t>Number of contacts traced and found Prim_Sec</t>
  </si>
  <si>
    <t>Blank</t>
  </si>
  <si>
    <t xml:space="preserve">The model has no compartment that is RPR+ yet TPHA-negative, hence the prevalence or yield of screening on an RPR-alone algorithm is the same as that for the RPR+TPHA-combined algorithm. </t>
  </si>
  <si>
    <t>The model does NOT simulate false-positives for RPR, hence its ratio of TPHA prevalence to RPR prevalence is typically higher than in data</t>
  </si>
  <si>
    <t>Share in incident cases</t>
  </si>
  <si>
    <t>Check sum</t>
  </si>
  <si>
    <t>Include HR, M&amp;E, program management, other overheads -- as relevant to the HIV/STI program</t>
  </si>
  <si>
    <t>Please, pull from the corresponding INPUT file, by changing the XLS name in cells O11-O14)</t>
  </si>
  <si>
    <t>Treatment, Contact tracing, screening and condoms</t>
  </si>
  <si>
    <t>Peru</t>
  </si>
  <si>
    <t>Technical methods report, July 2020, by Avenir Health</t>
  </si>
  <si>
    <t>Low-risk men, i.e. those with 1 stable heterosexual partner during the year</t>
  </si>
  <si>
    <t>Low-risk women, i.e. those with 1 stable heterosexual partner during the year</t>
  </si>
  <si>
    <t>Medium-risk men, i.e. those with 1 or more casual heterosexual partners (and, for some a stable heterosexual partner) during the year</t>
  </si>
  <si>
    <t>Medium-risk women, i.e. those with 1 or more casual heterosexual partners (and, for some a stable heterosexual partner) during the year</t>
  </si>
  <si>
    <t>Prevalence of TPHA+ or positivity on any other treponemal test (Compartments 2,3,4,5 and 6)</t>
  </si>
  <si>
    <t>Prevalence of RPR+ TPHA+, or dual positivity on another combination of treponemal plus non-treponemal test (Compartments 2,3,4 and 5)</t>
  </si>
  <si>
    <t>Number of persons screened by RPR/non-treponemal test (regardless of whether this was or was not accompanied by a TPHA or other treponemal confirmatory test)</t>
  </si>
  <si>
    <t>Number of persons screened by TPHA or other treponemal test</t>
  </si>
  <si>
    <t>Number of persons found positive on TPHA or another treponemal test, during screening</t>
  </si>
  <si>
    <t>Note to User: Screening with RPR can be either: RPR or another non-treponemal test alone, or RPR+TPHA (or another combination of non-treponemal + treponemal) as screening + confirmatory tests; both algorithms will diagnose individuals from Compartments 2-5</t>
  </si>
  <si>
    <t>In contrast, screening with TPHA/treponemal test alone, will diagnose individuals from Compartments 2-6</t>
  </si>
  <si>
    <t>Screening with RPR / non-treponemal test (with or without treponemal test, as screening+confirmation -- in either order)</t>
  </si>
  <si>
    <t>Screening with TPHA or other treponemal test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</si>
</sst>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&quot;$&quot;* #,##0_);_(&quot;$&quot;* \(#,##0\);_(&quot;$&quot;* &quot;-&quot;??_);_(@_)"/>
    <numFmt numFmtId="168" formatCode="_(* #,##0.0000_);_(* \(#,##0.0000\);_(* &quot;-&quot;??_);_(@_)"/>
    <numFmt numFmtId="169" formatCode="_(* #,##0.000_);_(* \(#,##0.000\);_(* &quot;-&quot;??_);_(@_)"/>
  </numFmts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rgb="FF335AE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35AE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2" xfId="0" applyFont="1" applyBorder="1"/>
    <xf numFmtId="0" fontId="8" fillId="2" borderId="6" xfId="0" applyFont="1" applyFill="1" applyBorder="1"/>
    <xf numFmtId="0" fontId="8" fillId="2" borderId="2" xfId="0" applyFont="1" applyFill="1" applyBorder="1" applyAlignment="1">
      <alignment wrapText="1"/>
    </xf>
    <xf numFmtId="164" fontId="8" fillId="2" borderId="2" xfId="1" applyNumberFormat="1" applyFont="1" applyFill="1" applyBorder="1" applyAlignment="1">
      <alignment wrapText="1"/>
    </xf>
    <xf numFmtId="0" fontId="8" fillId="2" borderId="3" xfId="0" applyFont="1" applyFill="1" applyBorder="1" applyAlignment="1">
      <alignment horizontal="center" wrapText="1"/>
    </xf>
    <xf numFmtId="164" fontId="8" fillId="2" borderId="2" xfId="1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vertical="center"/>
    </xf>
    <xf numFmtId="164" fontId="7" fillId="2" borderId="0" xfId="1" applyNumberFormat="1" applyFont="1" applyFill="1"/>
    <xf numFmtId="9" fontId="7" fillId="2" borderId="0" xfId="2" applyFont="1" applyFill="1"/>
    <xf numFmtId="9" fontId="7" fillId="2" borderId="5" xfId="2" applyFont="1" applyFill="1" applyBorder="1" applyAlignment="1">
      <alignment vertical="center"/>
    </xf>
    <xf numFmtId="165" fontId="7" fillId="2" borderId="0" xfId="2" applyNumberFormat="1" applyFont="1" applyFill="1"/>
    <xf numFmtId="166" fontId="7" fillId="2" borderId="0" xfId="1" applyNumberFormat="1" applyFont="1" applyFill="1"/>
    <xf numFmtId="0" fontId="7" fillId="2" borderId="6" xfId="0" applyFont="1" applyFill="1" applyBorder="1" applyAlignment="1">
      <alignment vertical="center"/>
    </xf>
    <xf numFmtId="164" fontId="7" fillId="2" borderId="2" xfId="1" applyNumberFormat="1" applyFont="1" applyFill="1" applyBorder="1"/>
    <xf numFmtId="165" fontId="7" fillId="2" borderId="2" xfId="2" applyNumberFormat="1" applyFont="1" applyFill="1" applyBorder="1"/>
    <xf numFmtId="9" fontId="7" fillId="2" borderId="3" xfId="2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164" fontId="8" fillId="2" borderId="2" xfId="1" applyNumberFormat="1" applyFont="1" applyFill="1" applyBorder="1" applyAlignment="1">
      <alignment vertical="center"/>
    </xf>
    <xf numFmtId="9" fontId="8" fillId="2" borderId="2" xfId="2" applyFont="1" applyFill="1" applyBorder="1" applyAlignment="1">
      <alignment vertical="center"/>
    </xf>
    <xf numFmtId="165" fontId="8" fillId="2" borderId="2" xfId="2" applyNumberFormat="1" applyFont="1" applyFill="1" applyBorder="1"/>
    <xf numFmtId="166" fontId="8" fillId="2" borderId="2" xfId="1" applyNumberFormat="1" applyFont="1" applyFill="1" applyBorder="1" applyAlignment="1">
      <alignment vertical="center"/>
    </xf>
    <xf numFmtId="9" fontId="8" fillId="2" borderId="3" xfId="2" applyFont="1" applyFill="1" applyBorder="1" applyAlignment="1">
      <alignment vertical="center"/>
    </xf>
    <xf numFmtId="164" fontId="7" fillId="2" borderId="0" xfId="1" applyNumberFormat="1" applyFont="1" applyFill="1" applyAlignment="1">
      <alignment vertical="center"/>
    </xf>
    <xf numFmtId="9" fontId="7" fillId="2" borderId="0" xfId="2" applyFont="1" applyFill="1" applyAlignment="1">
      <alignment vertical="center"/>
    </xf>
    <xf numFmtId="0" fontId="8" fillId="2" borderId="4" xfId="0" applyFont="1" applyFill="1" applyBorder="1" applyAlignment="1">
      <alignment vertical="center"/>
    </xf>
    <xf numFmtId="9" fontId="7" fillId="2" borderId="2" xfId="2" applyFont="1" applyFill="1" applyBorder="1"/>
    <xf numFmtId="0" fontId="8" fillId="0" borderId="0" xfId="0" applyFont="1"/>
    <xf numFmtId="0" fontId="7" fillId="0" borderId="0" xfId="0" applyFont="1"/>
    <xf numFmtId="0" fontId="9" fillId="0" borderId="0" xfId="0" applyFont="1"/>
    <xf numFmtId="164" fontId="9" fillId="0" borderId="0" xfId="0" applyNumberFormat="1" applyFont="1"/>
    <xf numFmtId="0" fontId="10" fillId="0" borderId="0" xfId="0" applyFont="1"/>
    <xf numFmtId="0" fontId="11" fillId="0" borderId="0" xfId="3"/>
    <xf numFmtId="0" fontId="0" fillId="3" borderId="0" xfId="0" applyFill="1"/>
    <xf numFmtId="0" fontId="12" fillId="0" borderId="0" xfId="0" applyFont="1"/>
    <xf numFmtId="15" fontId="0" fillId="0" borderId="0" xfId="0" applyNumberFormat="1" applyAlignment="1">
      <alignment horizontal="left"/>
    </xf>
    <xf numFmtId="0" fontId="13" fillId="0" borderId="0" xfId="0" applyFont="1"/>
    <xf numFmtId="0" fontId="0" fillId="4" borderId="0" xfId="0" applyFill="1"/>
    <xf numFmtId="164" fontId="0" fillId="0" borderId="0" xfId="1" applyNumberFormat="1" applyFont="1"/>
    <xf numFmtId="0" fontId="16" fillId="0" borderId="0" xfId="0" applyFont="1"/>
    <xf numFmtId="0" fontId="8" fillId="2" borderId="2" xfId="0" applyFont="1" applyFill="1" applyBorder="1" applyAlignment="1">
      <alignment horizontal="center" wrapText="1"/>
    </xf>
    <xf numFmtId="164" fontId="7" fillId="2" borderId="4" xfId="1" applyNumberFormat="1" applyFont="1" applyFill="1" applyBorder="1"/>
    <xf numFmtId="164" fontId="7" fillId="2" borderId="6" xfId="1" applyNumberFormat="1" applyFont="1" applyFill="1" applyBorder="1"/>
    <xf numFmtId="164" fontId="8" fillId="2" borderId="6" xfId="1" applyNumberFormat="1" applyFont="1" applyFill="1" applyBorder="1" applyAlignment="1">
      <alignment vertical="center"/>
    </xf>
    <xf numFmtId="164" fontId="7" fillId="2" borderId="4" xfId="1" applyNumberFormat="1" applyFont="1" applyFill="1" applyBorder="1" applyAlignment="1">
      <alignment vertical="center"/>
    </xf>
    <xf numFmtId="0" fontId="6" fillId="0" borderId="2" xfId="0" applyFont="1" applyBorder="1"/>
    <xf numFmtId="0" fontId="5" fillId="0" borderId="2" xfId="0" applyFont="1" applyBorder="1"/>
    <xf numFmtId="167" fontId="8" fillId="0" borderId="0" xfId="4" applyNumberFormat="1" applyFont="1"/>
    <xf numFmtId="0" fontId="0" fillId="0" borderId="2" xfId="0" applyBorder="1"/>
    <xf numFmtId="0" fontId="6" fillId="0" borderId="2" xfId="0" applyFont="1" applyFill="1" applyBorder="1"/>
    <xf numFmtId="164" fontId="8" fillId="2" borderId="1" xfId="1" applyNumberFormat="1" applyFont="1" applyFill="1" applyBorder="1" applyAlignment="1">
      <alignment wrapText="1"/>
    </xf>
    <xf numFmtId="164" fontId="7" fillId="2" borderId="8" xfId="1" applyNumberFormat="1" applyFont="1" applyFill="1" applyBorder="1"/>
    <xf numFmtId="164" fontId="7" fillId="2" borderId="9" xfId="1" applyNumberFormat="1" applyFont="1" applyFill="1" applyBorder="1"/>
    <xf numFmtId="164" fontId="8" fillId="2" borderId="9" xfId="1" applyNumberFormat="1" applyFont="1" applyFill="1" applyBorder="1" applyAlignment="1">
      <alignment vertical="center"/>
    </xf>
    <xf numFmtId="164" fontId="7" fillId="2" borderId="8" xfId="1" applyNumberFormat="1" applyFont="1" applyFill="1" applyBorder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0" fillId="0" borderId="0" xfId="0" applyProtection="1">
      <protection locked="0"/>
    </xf>
    <xf numFmtId="0" fontId="12" fillId="0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4" fillId="0" borderId="0" xfId="0" applyFont="1" applyProtection="1"/>
    <xf numFmtId="0" fontId="4" fillId="0" borderId="0" xfId="0" applyFont="1" applyProtection="1"/>
    <xf numFmtId="0" fontId="0" fillId="0" borderId="0" xfId="0" applyProtection="1"/>
    <xf numFmtId="0" fontId="4" fillId="5" borderId="0" xfId="0" applyFont="1" applyFill="1" applyProtection="1"/>
    <xf numFmtId="0" fontId="18" fillId="0" borderId="0" xfId="0" applyFont="1" applyProtection="1"/>
    <xf numFmtId="164" fontId="4" fillId="0" borderId="0" xfId="1" applyNumberFormat="1" applyFont="1" applyProtection="1"/>
    <xf numFmtId="0" fontId="13" fillId="0" borderId="0" xfId="0" applyFont="1" applyProtection="1">
      <protection locked="0"/>
    </xf>
    <xf numFmtId="0" fontId="19" fillId="0" borderId="0" xfId="0" applyFont="1" applyFill="1" applyProtection="1"/>
    <xf numFmtId="9" fontId="7" fillId="2" borderId="0" xfId="2" applyNumberFormat="1" applyFont="1" applyFill="1"/>
    <xf numFmtId="9" fontId="7" fillId="2" borderId="2" xfId="2" applyNumberFormat="1" applyFont="1" applyFill="1" applyBorder="1"/>
    <xf numFmtId="0" fontId="19" fillId="0" borderId="2" xfId="0" applyFont="1" applyFill="1" applyBorder="1" applyProtection="1"/>
    <xf numFmtId="0" fontId="0" fillId="0" borderId="0" xfId="0" applyFont="1" applyProtection="1"/>
    <xf numFmtId="0" fontId="7" fillId="0" borderId="0" xfId="0" applyFont="1" applyFill="1" applyAlignment="1"/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8" fillId="0" borderId="0" xfId="0" applyFont="1" applyFill="1"/>
    <xf numFmtId="0" fontId="0" fillId="0" borderId="0" xfId="0" applyFill="1"/>
    <xf numFmtId="167" fontId="22" fillId="0" borderId="0" xfId="4" applyNumberFormat="1" applyFont="1"/>
    <xf numFmtId="164" fontId="22" fillId="2" borderId="7" xfId="1" applyNumberFormat="1" applyFont="1" applyFill="1" applyBorder="1" applyAlignment="1">
      <alignment wrapText="1"/>
    </xf>
    <xf numFmtId="0" fontId="22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2" fillId="0" borderId="6" xfId="0" applyFont="1" applyBorder="1"/>
    <xf numFmtId="0" fontId="23" fillId="0" borderId="2" xfId="0" applyFont="1" applyBorder="1"/>
    <xf numFmtId="0" fontId="22" fillId="0" borderId="2" xfId="0" applyFont="1" applyBorder="1"/>
    <xf numFmtId="0" fontId="22" fillId="0" borderId="3" xfId="0" applyFont="1" applyBorder="1"/>
    <xf numFmtId="0" fontId="23" fillId="0" borderId="4" xfId="0" applyFont="1" applyBorder="1"/>
    <xf numFmtId="0" fontId="23" fillId="0" borderId="0" xfId="0" applyFont="1" applyBorder="1"/>
    <xf numFmtId="0" fontId="23" fillId="0" borderId="0" xfId="0" applyFont="1"/>
    <xf numFmtId="0" fontId="23" fillId="0" borderId="6" xfId="0" applyFont="1" applyBorder="1"/>
    <xf numFmtId="0" fontId="21" fillId="4" borderId="0" xfId="0" applyFont="1" applyFill="1"/>
    <xf numFmtId="0" fontId="22" fillId="0" borderId="0" xfId="0" applyFont="1"/>
    <xf numFmtId="165" fontId="7" fillId="2" borderId="5" xfId="2" applyNumberFormat="1" applyFont="1" applyFill="1" applyBorder="1" applyAlignment="1">
      <alignment vertical="center"/>
    </xf>
    <xf numFmtId="165" fontId="7" fillId="2" borderId="3" xfId="2" applyNumberFormat="1" applyFont="1" applyFill="1" applyBorder="1" applyAlignment="1">
      <alignment vertical="center"/>
    </xf>
    <xf numFmtId="165" fontId="7" fillId="2" borderId="0" xfId="1" applyNumberFormat="1" applyFont="1" applyFill="1" applyAlignment="1">
      <alignment vertical="center"/>
    </xf>
    <xf numFmtId="0" fontId="21" fillId="0" borderId="0" xfId="0" applyFont="1"/>
    <xf numFmtId="0" fontId="21" fillId="0" borderId="0" xfId="0" applyFont="1" applyFill="1" applyProtection="1"/>
    <xf numFmtId="43" fontId="7" fillId="2" borderId="0" xfId="1" applyNumberFormat="1" applyFont="1" applyFill="1"/>
    <xf numFmtId="0" fontId="0" fillId="0" borderId="0" xfId="1" applyNumberFormat="1" applyFont="1"/>
    <xf numFmtId="0" fontId="0" fillId="0" borderId="0" xfId="0" applyNumberFormat="1"/>
    <xf numFmtId="165" fontId="0" fillId="0" borderId="0" xfId="2" applyNumberFormat="1" applyFont="1"/>
    <xf numFmtId="166" fontId="0" fillId="0" borderId="0" xfId="1" applyNumberFormat="1" applyFont="1"/>
    <xf numFmtId="43" fontId="0" fillId="0" borderId="0" xfId="1" applyNumberFormat="1" applyFont="1"/>
    <xf numFmtId="2" fontId="0" fillId="0" borderId="0" xfId="0" applyNumberFormat="1"/>
    <xf numFmtId="169" fontId="0" fillId="0" borderId="0" xfId="0" applyNumberFormat="1"/>
    <xf numFmtId="169" fontId="0" fillId="0" borderId="0" xfId="1" applyNumberFormat="1" applyFont="1"/>
    <xf numFmtId="0" fontId="9" fillId="0" borderId="2" xfId="0" applyFont="1" applyBorder="1" applyAlignment="1">
      <alignment wrapText="1"/>
    </xf>
    <xf numFmtId="166" fontId="7" fillId="2" borderId="2" xfId="1" applyNumberFormat="1" applyFont="1" applyFill="1" applyBorder="1"/>
    <xf numFmtId="168" fontId="24" fillId="0" borderId="0" xfId="0" applyNumberFormat="1" applyFont="1"/>
    <xf numFmtId="10" fontId="24" fillId="0" borderId="0" xfId="0" applyNumberFormat="1" applyFont="1"/>
    <xf numFmtId="164" fontId="24" fillId="0" borderId="0" xfId="0" applyNumberFormat="1" applyFont="1"/>
    <xf numFmtId="0" fontId="21" fillId="0" borderId="0" xfId="0" applyFont="1" applyFill="1"/>
    <xf numFmtId="0" fontId="19" fillId="4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 applyBorder="1" applyProtection="1">
      <protection locked="0"/>
    </xf>
    <xf numFmtId="0" fontId="19" fillId="4" borderId="2" xfId="0" applyFont="1" applyFill="1" applyBorder="1" applyProtection="1">
      <protection locked="0"/>
    </xf>
    <xf numFmtId="164" fontId="19" fillId="4" borderId="2" xfId="1" applyNumberFormat="1" applyFont="1" applyFill="1" applyBorder="1" applyAlignment="1" applyProtection="1">
      <alignment wrapText="1"/>
      <protection locked="0"/>
    </xf>
    <xf numFmtId="164" fontId="21" fillId="4" borderId="0" xfId="1" applyNumberFormat="1" applyFont="1" applyFill="1" applyProtection="1">
      <protection locked="0"/>
    </xf>
    <xf numFmtId="44" fontId="19" fillId="4" borderId="0" xfId="4" applyFont="1" applyFill="1" applyBorder="1" applyProtection="1">
      <protection locked="0"/>
    </xf>
    <xf numFmtId="44" fontId="19" fillId="4" borderId="2" xfId="4" applyFont="1" applyFill="1" applyBorder="1" applyProtection="1">
      <protection locked="0"/>
    </xf>
    <xf numFmtId="0" fontId="20" fillId="6" borderId="13" xfId="0" applyFont="1" applyFill="1" applyBorder="1" applyProtection="1"/>
    <xf numFmtId="0" fontId="20" fillId="6" borderId="14" xfId="0" applyFont="1" applyFill="1" applyBorder="1" applyProtection="1"/>
    <xf numFmtId="0" fontId="2" fillId="7" borderId="13" xfId="0" applyFont="1" applyFill="1" applyBorder="1" applyProtection="1"/>
    <xf numFmtId="0" fontId="2" fillId="7" borderId="14" xfId="0" applyFont="1" applyFill="1" applyBorder="1" applyProtection="1"/>
    <xf numFmtId="0" fontId="1" fillId="0" borderId="13" xfId="0" applyFont="1" applyBorder="1" applyProtection="1"/>
    <xf numFmtId="0" fontId="2" fillId="0" borderId="14" xfId="0" applyFont="1" applyBorder="1" applyProtection="1"/>
    <xf numFmtId="0" fontId="19" fillId="4" borderId="0" xfId="0" applyFont="1" applyFill="1" applyBorder="1" applyAlignment="1" applyProtection="1">
      <alignment horizontal="left"/>
      <protection locked="0"/>
    </xf>
    <xf numFmtId="0" fontId="23" fillId="0" borderId="12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5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89767545760607"/>
          <c:y val="2.7932354216549462E-2"/>
          <c:w val="0.46197043155032536"/>
          <c:h val="0.8016798325823421"/>
        </c:manualLayout>
      </c:layout>
      <c:lineChart>
        <c:grouping val="standard"/>
        <c:varyColors val="0"/>
        <c:ser>
          <c:idx val="2"/>
          <c:order val="0"/>
          <c:tx>
            <c:strRef>
              <c:f>ProjectionResults!$A$60</c:f>
              <c:strCache>
                <c:ptCount val="1"/>
                <c:pt idx="0">
                  <c:v>Women, Low Risk</c:v>
                </c:pt>
              </c:strCache>
            </c:strRef>
          </c:tx>
          <c:spPr>
            <a:ln w="28575" cap="rnd">
              <a:solidFill>
                <a:srgbClr val="E721CF"/>
              </a:solidFill>
              <a:round/>
            </a:ln>
            <a:effectLst/>
          </c:spPr>
          <c:marker>
            <c:symbol val="none"/>
          </c:marker>
          <c:cat>
            <c:numRef>
              <c:f>ProjectionResults!$C$1:$CE$1</c:f>
              <c:numCache>
                <c:formatCode>General</c:formatCode>
                <c:ptCount val="8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</c:numCache>
            </c:numRef>
          </c:cat>
          <c:val>
            <c:numRef>
              <c:f>ProjectionResults!$C$60:$CE$60</c:f>
              <c:numCache>
                <c:formatCode>General</c:formatCode>
                <c:ptCount val="81"/>
                <c:pt idx="0">
                  <c:v>1.49999999864935</c:v>
                </c:pt>
                <c:pt idx="1">
                  <c:v>1.4322443716752999</c:v>
                </c:pt>
                <c:pt idx="2">
                  <c:v>1.5184900727211299</c:v>
                </c:pt>
                <c:pt idx="3">
                  <c:v>1.63312492649872</c:v>
                </c:pt>
                <c:pt idx="4">
                  <c:v>1.75603002643131</c:v>
                </c:pt>
                <c:pt idx="5">
                  <c:v>1.8761829249296</c:v>
                </c:pt>
                <c:pt idx="6">
                  <c:v>1.9845412460765099</c:v>
                </c:pt>
                <c:pt idx="7">
                  <c:v>2.0753894064087302</c:v>
                </c:pt>
                <c:pt idx="8">
                  <c:v>2.1476141255312902</c:v>
                </c:pt>
                <c:pt idx="9">
                  <c:v>2.2028132785227399</c:v>
                </c:pt>
                <c:pt idx="10">
                  <c:v>2.2438227949886498</c:v>
                </c:pt>
                <c:pt idx="11">
                  <c:v>2.2735474654579302</c:v>
                </c:pt>
                <c:pt idx="12">
                  <c:v>2.2960026786035699</c:v>
                </c:pt>
                <c:pt idx="13">
                  <c:v>2.31401413547152</c:v>
                </c:pt>
                <c:pt idx="14">
                  <c:v>2.3304572181026901</c:v>
                </c:pt>
                <c:pt idx="15">
                  <c:v>2.3487397018181002</c:v>
                </c:pt>
                <c:pt idx="16">
                  <c:v>2.36161455417448</c:v>
                </c:pt>
                <c:pt idx="17">
                  <c:v>2.37206374337676</c:v>
                </c:pt>
                <c:pt idx="18">
                  <c:v>2.3785879028674599</c:v>
                </c:pt>
                <c:pt idx="19">
                  <c:v>2.37987052615023</c:v>
                </c:pt>
                <c:pt idx="20">
                  <c:v>2.3753136984387901</c:v>
                </c:pt>
                <c:pt idx="21">
                  <c:v>2.3651733363204999</c:v>
                </c:pt>
                <c:pt idx="22">
                  <c:v>2.3500478539560801</c:v>
                </c:pt>
                <c:pt idx="23">
                  <c:v>2.3306709047062699</c:v>
                </c:pt>
                <c:pt idx="24">
                  <c:v>2.30771530094774</c:v>
                </c:pt>
                <c:pt idx="25">
                  <c:v>2.2811983011649599</c:v>
                </c:pt>
                <c:pt idx="26">
                  <c:v>2.25003211490862</c:v>
                </c:pt>
                <c:pt idx="27">
                  <c:v>2.2128821527852098</c:v>
                </c:pt>
                <c:pt idx="28">
                  <c:v>2.1694629154462599</c:v>
                </c:pt>
                <c:pt idx="29">
                  <c:v>2.1205119529983998</c:v>
                </c:pt>
                <c:pt idx="30">
                  <c:v>2.0673914419866599</c:v>
                </c:pt>
                <c:pt idx="31">
                  <c:v>2.0064343770233202</c:v>
                </c:pt>
                <c:pt idx="32">
                  <c:v>1.9358347010171499</c:v>
                </c:pt>
                <c:pt idx="33">
                  <c:v>1.85612142194239</c:v>
                </c:pt>
                <c:pt idx="34">
                  <c:v>1.7685990356529699</c:v>
                </c:pt>
                <c:pt idx="35">
                  <c:v>1.67515217982326</c:v>
                </c:pt>
                <c:pt idx="36">
                  <c:v>1.5776002746867499</c:v>
                </c:pt>
                <c:pt idx="37">
                  <c:v>1.4778243213740301</c:v>
                </c:pt>
                <c:pt idx="38">
                  <c:v>1.3779374360323</c:v>
                </c:pt>
                <c:pt idx="39">
                  <c:v>1.27995746077607</c:v>
                </c:pt>
                <c:pt idx="40">
                  <c:v>1.1855078972174</c:v>
                </c:pt>
                <c:pt idx="41">
                  <c:v>1.0958269733850601</c:v>
                </c:pt>
                <c:pt idx="42">
                  <c:v>1.0117803079905501</c:v>
                </c:pt>
                <c:pt idx="43">
                  <c:v>0.93203105688710097</c:v>
                </c:pt>
                <c:pt idx="44">
                  <c:v>0.85626793404969503</c:v>
                </c:pt>
                <c:pt idx="45">
                  <c:v>0.78526213516150101</c:v>
                </c:pt>
                <c:pt idx="46">
                  <c:v>0.71961234709913102</c:v>
                </c:pt>
                <c:pt idx="47">
                  <c:v>0.66228160958207005</c:v>
                </c:pt>
                <c:pt idx="48">
                  <c:v>0.61418243887777701</c:v>
                </c:pt>
                <c:pt idx="49">
                  <c:v>0.574233510579503</c:v>
                </c:pt>
                <c:pt idx="50">
                  <c:v>0.54112848422008697</c:v>
                </c:pt>
                <c:pt idx="51">
                  <c:v>0.51360685321395305</c:v>
                </c:pt>
                <c:pt idx="52">
                  <c:v>0.48971225496762699</c:v>
                </c:pt>
                <c:pt idx="53">
                  <c:v>0.46845202358988702</c:v>
                </c:pt>
                <c:pt idx="54">
                  <c:v>0.44981116374486202</c:v>
                </c:pt>
                <c:pt idx="55">
                  <c:v>0.43383527613144501</c:v>
                </c:pt>
                <c:pt idx="56">
                  <c:v>0.42025971840010101</c:v>
                </c:pt>
                <c:pt idx="57">
                  <c:v>0.408803053929293</c:v>
                </c:pt>
                <c:pt idx="58">
                  <c:v>0.399192306867105</c:v>
                </c:pt>
                <c:pt idx="59">
                  <c:v>0.39117513111511298</c:v>
                </c:pt>
                <c:pt idx="60">
                  <c:v>0.384528379052896</c:v>
                </c:pt>
                <c:pt idx="61">
                  <c:v>0.37905304699154702</c:v>
                </c:pt>
                <c:pt idx="62">
                  <c:v>0.37457522590834302</c:v>
                </c:pt>
                <c:pt idx="63">
                  <c:v>0.37094382012884097</c:v>
                </c:pt>
                <c:pt idx="64">
                  <c:v>0.36801992436848902</c:v>
                </c:pt>
                <c:pt idx="65">
                  <c:v>0.36567199711185899</c:v>
                </c:pt>
                <c:pt idx="66">
                  <c:v>0.36380626504366098</c:v>
                </c:pt>
                <c:pt idx="67">
                  <c:v>0.362359675319601</c:v>
                </c:pt>
                <c:pt idx="68">
                  <c:v>0.36129452065426898</c:v>
                </c:pt>
                <c:pt idx="69">
                  <c:v>0.36057356579064598</c:v>
                </c:pt>
                <c:pt idx="70">
                  <c:v>0.36015000292708199</c:v>
                </c:pt>
                <c:pt idx="71">
                  <c:v>0.359994159295627</c:v>
                </c:pt>
                <c:pt idx="72">
                  <c:v>0.36009196106371599</c:v>
                </c:pt>
                <c:pt idx="73">
                  <c:v>0.36043583610276902</c:v>
                </c:pt>
                <c:pt idx="74">
                  <c:v>0.36101935137545099</c:v>
                </c:pt>
                <c:pt idx="75">
                  <c:v>0.36182855440932099</c:v>
                </c:pt>
                <c:pt idx="76">
                  <c:v>0.36284679865859798</c:v>
                </c:pt>
                <c:pt idx="77">
                  <c:v>0.36405435155874899</c:v>
                </c:pt>
                <c:pt idx="78">
                  <c:v>0.36542737583719798</c:v>
                </c:pt>
                <c:pt idx="79">
                  <c:v>0.36692756027908902</c:v>
                </c:pt>
                <c:pt idx="80" formatCode="_(* #,##0_);_(* \(#,##0\);_(* &quot;-&quot;??_);_(@_)">
                  <c:v>0.36852072521613899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48-4AB3-974C-5AE4AD9E3A4A}"/>
            </c:ext>
          </c:extLst>
        </c:ser>
        <c:ser>
          <c:idx val="0"/>
          <c:order val="1"/>
          <c:tx>
            <c:strRef>
              <c:f>ProjectionResults!$A$128</c:f>
              <c:strCache>
                <c:ptCount val="1"/>
                <c:pt idx="0">
                  <c:v>Men, Low Risk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ProjectionResults!$C$128:$CE$128</c:f>
              <c:numCache>
                <c:formatCode>General</c:formatCode>
                <c:ptCount val="81"/>
                <c:pt idx="0">
                  <c:v>1.1999999996709301</c:v>
                </c:pt>
                <c:pt idx="1">
                  <c:v>1.08973479194198</c:v>
                </c:pt>
                <c:pt idx="2">
                  <c:v>1.0948039569447201</c:v>
                </c:pt>
                <c:pt idx="3">
                  <c:v>1.1178163022894301</c:v>
                </c:pt>
                <c:pt idx="4">
                  <c:v>1.14628228705895</c:v>
                </c:pt>
                <c:pt idx="5">
                  <c:v>1.17679802153702</c:v>
                </c:pt>
                <c:pt idx="6">
                  <c:v>1.2064272003082299</c:v>
                </c:pt>
                <c:pt idx="7">
                  <c:v>1.2327429408388899</c:v>
                </c:pt>
                <c:pt idx="8">
                  <c:v>1.2546154008158199</c:v>
                </c:pt>
                <c:pt idx="9">
                  <c:v>1.27196822769968</c:v>
                </c:pt>
                <c:pt idx="10">
                  <c:v>1.28532289303148</c:v>
                </c:pt>
                <c:pt idx="11">
                  <c:v>1.2952647602851599</c:v>
                </c:pt>
                <c:pt idx="12">
                  <c:v>1.30310658308128</c:v>
                </c:pt>
                <c:pt idx="13">
                  <c:v>1.3096484840540199</c:v>
                </c:pt>
                <c:pt idx="14">
                  <c:v>1.3160604620968099</c:v>
                </c:pt>
                <c:pt idx="15">
                  <c:v>1.3244732353275801</c:v>
                </c:pt>
                <c:pt idx="16">
                  <c:v>1.3297564696350099</c:v>
                </c:pt>
                <c:pt idx="17">
                  <c:v>1.3341144957851601</c:v>
                </c:pt>
                <c:pt idx="18">
                  <c:v>1.33696603855157</c:v>
                </c:pt>
                <c:pt idx="19">
                  <c:v>1.33774501637773</c:v>
                </c:pt>
                <c:pt idx="20">
                  <c:v>1.3361231482206599</c:v>
                </c:pt>
                <c:pt idx="21">
                  <c:v>1.33213848920877</c:v>
                </c:pt>
                <c:pt idx="22">
                  <c:v>1.32596603187748</c:v>
                </c:pt>
                <c:pt idx="23">
                  <c:v>1.31781042580981</c:v>
                </c:pt>
                <c:pt idx="24">
                  <c:v>1.307912373675</c:v>
                </c:pt>
                <c:pt idx="25">
                  <c:v>1.2964357057875699</c:v>
                </c:pt>
                <c:pt idx="26">
                  <c:v>1.2831544349406101</c:v>
                </c:pt>
                <c:pt idx="27">
                  <c:v>1.2675429208510001</c:v>
                </c:pt>
                <c:pt idx="28">
                  <c:v>1.24935032291669</c:v>
                </c:pt>
                <c:pt idx="29">
                  <c:v>1.2286322391356601</c:v>
                </c:pt>
                <c:pt idx="30">
                  <c:v>1.2056535557942201</c:v>
                </c:pt>
                <c:pt idx="31">
                  <c:v>1.1802170117857</c:v>
                </c:pt>
                <c:pt idx="32">
                  <c:v>1.1520789616920299</c:v>
                </c:pt>
                <c:pt idx="33">
                  <c:v>1.1209423035461501</c:v>
                </c:pt>
                <c:pt idx="34">
                  <c:v>1.0868145457107701</c:v>
                </c:pt>
                <c:pt idx="35">
                  <c:v>1.0501687451209301</c:v>
                </c:pt>
                <c:pt idx="36">
                  <c:v>1.0115549575401701</c:v>
                </c:pt>
                <c:pt idx="37">
                  <c:v>0.97152035067450604</c:v>
                </c:pt>
                <c:pt idx="38">
                  <c:v>0.93074498385901605</c:v>
                </c:pt>
                <c:pt idx="39">
                  <c:v>0.88997985210923503</c:v>
                </c:pt>
                <c:pt idx="40">
                  <c:v>0.84987425871613897</c:v>
                </c:pt>
                <c:pt idx="41">
                  <c:v>0.81099236692568299</c:v>
                </c:pt>
                <c:pt idx="42">
                  <c:v>0.77375582982296098</c:v>
                </c:pt>
                <c:pt idx="43">
                  <c:v>0.73841257818464401</c:v>
                </c:pt>
                <c:pt idx="44">
                  <c:v>0.70517014202542805</c:v>
                </c:pt>
                <c:pt idx="45">
                  <c:v>0.67419663716268496</c:v>
                </c:pt>
                <c:pt idx="46">
                  <c:v>0.64555939298631904</c:v>
                </c:pt>
                <c:pt idx="47">
                  <c:v>0.61931636311021399</c:v>
                </c:pt>
                <c:pt idx="48">
                  <c:v>0.59545777109473397</c:v>
                </c:pt>
                <c:pt idx="49">
                  <c:v>0.57381706163780999</c:v>
                </c:pt>
                <c:pt idx="50">
                  <c:v>0.55406611624602997</c:v>
                </c:pt>
                <c:pt idx="51">
                  <c:v>0.53645836589037199</c:v>
                </c:pt>
                <c:pt idx="52">
                  <c:v>0.52009914620777897</c:v>
                </c:pt>
                <c:pt idx="53">
                  <c:v>0.50463375458789395</c:v>
                </c:pt>
                <c:pt idx="54">
                  <c:v>0.49012786997640401</c:v>
                </c:pt>
                <c:pt idx="55">
                  <c:v>0.47674478874918902</c:v>
                </c:pt>
                <c:pt idx="56">
                  <c:v>0.46448934724678898</c:v>
                </c:pt>
                <c:pt idx="57">
                  <c:v>0.45333500299695101</c:v>
                </c:pt>
                <c:pt idx="58">
                  <c:v>0.44323042861844397</c:v>
                </c:pt>
                <c:pt idx="59">
                  <c:v>0.43411062699609898</c:v>
                </c:pt>
                <c:pt idx="60">
                  <c:v>0.42590973631039802</c:v>
                </c:pt>
                <c:pt idx="61">
                  <c:v>0.41855873475309502</c:v>
                </c:pt>
                <c:pt idx="62">
                  <c:v>0.41199048695803597</c:v>
                </c:pt>
                <c:pt idx="63">
                  <c:v>0.40614008092899401</c:v>
                </c:pt>
                <c:pt idx="64">
                  <c:v>0.40093841667823099</c:v>
                </c:pt>
                <c:pt idx="65">
                  <c:v>0.39630876270347398</c:v>
                </c:pt>
                <c:pt idx="66">
                  <c:v>0.39220138573633401</c:v>
                </c:pt>
                <c:pt idx="67">
                  <c:v>0.388586984741779</c:v>
                </c:pt>
                <c:pt idx="68">
                  <c:v>0.38545391575972099</c:v>
                </c:pt>
                <c:pt idx="69">
                  <c:v>0.38278381651537002</c:v>
                </c:pt>
                <c:pt idx="70">
                  <c:v>0.38054141689431598</c:v>
                </c:pt>
                <c:pt idx="71">
                  <c:v>0.37870373068243002</c:v>
                </c:pt>
                <c:pt idx="72">
                  <c:v>0.377259026414277</c:v>
                </c:pt>
                <c:pt idx="73">
                  <c:v>0.37619857619673902</c:v>
                </c:pt>
                <c:pt idx="74">
                  <c:v>0.37551300086889899</c:v>
                </c:pt>
                <c:pt idx="75">
                  <c:v>0.37518433187222899</c:v>
                </c:pt>
                <c:pt idx="76">
                  <c:v>0.37519193237359899</c:v>
                </c:pt>
                <c:pt idx="77">
                  <c:v>0.375511747192187</c:v>
                </c:pt>
                <c:pt idx="78">
                  <c:v>0.37611643955291701</c:v>
                </c:pt>
                <c:pt idx="79">
                  <c:v>0.37696390795885099</c:v>
                </c:pt>
                <c:pt idx="80">
                  <c:v>0.378013816198497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48-4AB3-974C-5AE4AD9E3A4A}"/>
            </c:ext>
          </c:extLst>
        </c:ser>
        <c:ser>
          <c:idx val="1"/>
          <c:order val="2"/>
          <c:tx>
            <c:strRef>
              <c:f>ProjectionResults!$A$77</c:f>
              <c:strCache>
                <c:ptCount val="1"/>
                <c:pt idx="0">
                  <c:v>Women, Medium Risk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ProjectionResults!$C$77:$CE$77</c:f>
              <c:numCache>
                <c:formatCode>General</c:formatCode>
                <c:ptCount val="81"/>
                <c:pt idx="0">
                  <c:v>10.000000005582301</c:v>
                </c:pt>
                <c:pt idx="1">
                  <c:v>9.0606909159877596</c:v>
                </c:pt>
                <c:pt idx="2">
                  <c:v>8.9821570954889598</c:v>
                </c:pt>
                <c:pt idx="3">
                  <c:v>8.9862100389980597</c:v>
                </c:pt>
                <c:pt idx="4">
                  <c:v>8.9986205406337696</c:v>
                </c:pt>
                <c:pt idx="5">
                  <c:v>9.0251134756222804</c:v>
                </c:pt>
                <c:pt idx="6">
                  <c:v>9.0734223933285492</c:v>
                </c:pt>
                <c:pt idx="7">
                  <c:v>9.1454804035723996</c:v>
                </c:pt>
                <c:pt idx="8">
                  <c:v>9.2384832172418605</c:v>
                </c:pt>
                <c:pt idx="9">
                  <c:v>9.3461426013679194</c:v>
                </c:pt>
                <c:pt idx="10">
                  <c:v>9.4612777375073094</c:v>
                </c:pt>
                <c:pt idx="11">
                  <c:v>9.57651868638726</c:v>
                </c:pt>
                <c:pt idx="12">
                  <c:v>9.6914968365179401</c:v>
                </c:pt>
                <c:pt idx="13">
                  <c:v>9.8044701637334093</c:v>
                </c:pt>
                <c:pt idx="14">
                  <c:v>9.9179028174323101</c:v>
                </c:pt>
                <c:pt idx="15">
                  <c:v>10.0404385288579</c:v>
                </c:pt>
                <c:pt idx="16">
                  <c:v>10.138522483542401</c:v>
                </c:pt>
                <c:pt idx="17">
                  <c:v>10.2256618142269</c:v>
                </c:pt>
                <c:pt idx="18">
                  <c:v>10.3002428719787</c:v>
                </c:pt>
                <c:pt idx="19">
                  <c:v>10.360802471549301</c:v>
                </c:pt>
                <c:pt idx="20">
                  <c:v>10.4065913655302</c:v>
                </c:pt>
                <c:pt idx="21">
                  <c:v>10.4381380878466</c:v>
                </c:pt>
                <c:pt idx="22">
                  <c:v>10.456501237694299</c:v>
                </c:pt>
                <c:pt idx="23">
                  <c:v>10.463051831924499</c:v>
                </c:pt>
                <c:pt idx="24">
                  <c:v>10.459530630504499</c:v>
                </c:pt>
                <c:pt idx="25">
                  <c:v>10.4476306244493</c:v>
                </c:pt>
                <c:pt idx="26">
                  <c:v>10.4280341730648</c:v>
                </c:pt>
                <c:pt idx="27">
                  <c:v>10.399661553144</c:v>
                </c:pt>
                <c:pt idx="28">
                  <c:v>10.360417772278399</c:v>
                </c:pt>
                <c:pt idx="29">
                  <c:v>10.306342365933199</c:v>
                </c:pt>
                <c:pt idx="30">
                  <c:v>10.231439600686199</c:v>
                </c:pt>
                <c:pt idx="31">
                  <c:v>10.106649454354001</c:v>
                </c:pt>
                <c:pt idx="32">
                  <c:v>9.9139626521420006</c:v>
                </c:pt>
                <c:pt idx="33">
                  <c:v>9.6516863037019895</c:v>
                </c:pt>
                <c:pt idx="34">
                  <c:v>9.3254485817973904</c:v>
                </c:pt>
                <c:pt idx="35">
                  <c:v>8.9463028150666393</c:v>
                </c:pt>
                <c:pt idx="36">
                  <c:v>8.5271822307859306</c:v>
                </c:pt>
                <c:pt idx="37">
                  <c:v>8.08001477975961</c:v>
                </c:pt>
                <c:pt idx="38">
                  <c:v>7.6164860546899096</c:v>
                </c:pt>
                <c:pt idx="39">
                  <c:v>7.1477508613552097</c:v>
                </c:pt>
                <c:pt idx="40">
                  <c:v>6.6837448273663496</c:v>
                </c:pt>
                <c:pt idx="41">
                  <c:v>6.2326892128034403</c:v>
                </c:pt>
                <c:pt idx="42">
                  <c:v>5.8007800302457202</c:v>
                </c:pt>
                <c:pt idx="43">
                  <c:v>5.3816067945736696</c:v>
                </c:pt>
                <c:pt idx="44">
                  <c:v>4.9745274739015999</c:v>
                </c:pt>
                <c:pt idx="45">
                  <c:v>4.5851903178859503</c:v>
                </c:pt>
                <c:pt idx="46">
                  <c:v>4.2183315538872703</c:v>
                </c:pt>
                <c:pt idx="47">
                  <c:v>3.8926969278429602</c:v>
                </c:pt>
                <c:pt idx="48">
                  <c:v>3.6151165420770002</c:v>
                </c:pt>
                <c:pt idx="49">
                  <c:v>3.3805684587161502</c:v>
                </c:pt>
                <c:pt idx="50">
                  <c:v>3.1824979813871899</c:v>
                </c:pt>
                <c:pt idx="51">
                  <c:v>2.9983422019338102</c:v>
                </c:pt>
                <c:pt idx="52">
                  <c:v>2.81315778773667</c:v>
                </c:pt>
                <c:pt idx="53">
                  <c:v>2.62872621385501</c:v>
                </c:pt>
                <c:pt idx="54">
                  <c:v>2.4630566641120999</c:v>
                </c:pt>
                <c:pt idx="55">
                  <c:v>2.32338391462905</c:v>
                </c:pt>
                <c:pt idx="56">
                  <c:v>2.2069187593817001</c:v>
                </c:pt>
                <c:pt idx="57">
                  <c:v>2.1101972455104399</c:v>
                </c:pt>
                <c:pt idx="58">
                  <c:v>2.0300766289969001</c:v>
                </c:pt>
                <c:pt idx="59">
                  <c:v>1.96385083815579</c:v>
                </c:pt>
                <c:pt idx="60">
                  <c:v>1.90924841551833</c:v>
                </c:pt>
                <c:pt idx="61">
                  <c:v>1.8643544554340401</c:v>
                </c:pt>
                <c:pt idx="62">
                  <c:v>1.8275690063204699</c:v>
                </c:pt>
                <c:pt idx="63">
                  <c:v>1.79755654323832</c:v>
                </c:pt>
                <c:pt idx="64">
                  <c:v>1.7731629869969601</c:v>
                </c:pt>
                <c:pt idx="65">
                  <c:v>1.7533681620238899</c:v>
                </c:pt>
                <c:pt idx="66">
                  <c:v>1.7374097533562001</c:v>
                </c:pt>
                <c:pt idx="67">
                  <c:v>1.7247296748094101</c:v>
                </c:pt>
                <c:pt idx="68">
                  <c:v>1.7149342591243999</c:v>
                </c:pt>
                <c:pt idx="69">
                  <c:v>1.7076673875097199</c:v>
                </c:pt>
                <c:pt idx="70">
                  <c:v>1.7025581849723099</c:v>
                </c:pt>
                <c:pt idx="71">
                  <c:v>1.6993420555540399</c:v>
                </c:pt>
                <c:pt idx="72">
                  <c:v>1.6978477486132</c:v>
                </c:pt>
                <c:pt idx="73">
                  <c:v>1.69795063086535</c:v>
                </c:pt>
                <c:pt idx="74">
                  <c:v>1.6995451093584</c:v>
                </c:pt>
                <c:pt idx="75">
                  <c:v>1.70250259528484</c:v>
                </c:pt>
                <c:pt idx="76">
                  <c:v>1.7066929820574801</c:v>
                </c:pt>
                <c:pt idx="77">
                  <c:v>1.7119814102323601</c:v>
                </c:pt>
                <c:pt idx="78">
                  <c:v>1.7182222271890799</c:v>
                </c:pt>
                <c:pt idx="79">
                  <c:v>1.7252095720037699</c:v>
                </c:pt>
                <c:pt idx="80">
                  <c:v>1.73276329570626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48-4AB3-974C-5AE4AD9E3A4A}"/>
            </c:ext>
          </c:extLst>
        </c:ser>
        <c:ser>
          <c:idx val="3"/>
          <c:order val="3"/>
          <c:tx>
            <c:strRef>
              <c:f>ProjectionResults!$A$144</c:f>
              <c:strCache>
                <c:ptCount val="1"/>
                <c:pt idx="0">
                  <c:v>Men, Medium Risk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ProjectionResults!$CE$44</c:f>
              <c:numCache>
                <c:formatCode>General</c:formatCode>
                <c:ptCount val="1"/>
                <c:pt idx="0">
                  <c:v>393773.84064932202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48-4AB3-974C-5AE4AD9E3A4A}"/>
            </c:ext>
          </c:extLst>
        </c:ser>
        <c:ser>
          <c:idx val="4"/>
          <c:order val="4"/>
          <c:tx>
            <c:strRef>
              <c:f>ProjectionResults!$A$145</c:f>
              <c:strCache>
                <c:ptCount val="1"/>
                <c:pt idx="0">
                  <c:v>Men, Medium Risk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ProjectionResults!$C$145:$CE$145</c:f>
              <c:numCache>
                <c:formatCode>General</c:formatCode>
                <c:ptCount val="81"/>
                <c:pt idx="0">
                  <c:v>8.0000000006084395</c:v>
                </c:pt>
                <c:pt idx="1">
                  <c:v>7.3685562455357898</c:v>
                </c:pt>
                <c:pt idx="2">
                  <c:v>7.39519360680959</c:v>
                </c:pt>
                <c:pt idx="3">
                  <c:v>7.4845990962622304</c:v>
                </c:pt>
                <c:pt idx="4">
                  <c:v>7.5783017742569596</c:v>
                </c:pt>
                <c:pt idx="5">
                  <c:v>7.6803361295654602</c:v>
                </c:pt>
                <c:pt idx="6">
                  <c:v>7.7961370390418896</c:v>
                </c:pt>
                <c:pt idx="7">
                  <c:v>7.9268788132292496</c:v>
                </c:pt>
                <c:pt idx="8">
                  <c:v>8.0703216206391808</c:v>
                </c:pt>
                <c:pt idx="9">
                  <c:v>8.2217609538053402</c:v>
                </c:pt>
                <c:pt idx="10">
                  <c:v>8.37563341775639</c:v>
                </c:pt>
                <c:pt idx="11">
                  <c:v>8.5255713484099207</c:v>
                </c:pt>
                <c:pt idx="12">
                  <c:v>8.6708185078678106</c:v>
                </c:pt>
                <c:pt idx="13">
                  <c:v>8.8091695668802199</c:v>
                </c:pt>
                <c:pt idx="14">
                  <c:v>8.9431390996672508</c:v>
                </c:pt>
                <c:pt idx="15">
                  <c:v>9.0840770483676501</c:v>
                </c:pt>
                <c:pt idx="16">
                  <c:v>9.1958686575256596</c:v>
                </c:pt>
                <c:pt idx="17">
                  <c:v>9.2939250202972197</c:v>
                </c:pt>
                <c:pt idx="18">
                  <c:v>9.3772573265410895</c:v>
                </c:pt>
                <c:pt idx="19">
                  <c:v>9.4451522045117997</c:v>
                </c:pt>
                <c:pt idx="20">
                  <c:v>9.4977772020207496</c:v>
                </c:pt>
                <c:pt idx="21">
                  <c:v>9.5361479289820803</c:v>
                </c:pt>
                <c:pt idx="22">
                  <c:v>9.5613102358811801</c:v>
                </c:pt>
                <c:pt idx="23">
                  <c:v>9.5741015504243503</c:v>
                </c:pt>
                <c:pt idx="24">
                  <c:v>9.5755737878191898</c:v>
                </c:pt>
                <c:pt idx="25">
                  <c:v>9.5671326161452797</c:v>
                </c:pt>
                <c:pt idx="26">
                  <c:v>9.5494358637418397</c:v>
                </c:pt>
                <c:pt idx="27">
                  <c:v>9.5213668691184505</c:v>
                </c:pt>
                <c:pt idx="28">
                  <c:v>9.4808278847535306</c:v>
                </c:pt>
                <c:pt idx="29">
                  <c:v>9.4239588320031302</c:v>
                </c:pt>
                <c:pt idx="30">
                  <c:v>9.3454219438056807</c:v>
                </c:pt>
                <c:pt idx="31">
                  <c:v>9.2378348254575204</c:v>
                </c:pt>
                <c:pt idx="32">
                  <c:v>9.0772001713525992</c:v>
                </c:pt>
                <c:pt idx="33">
                  <c:v>8.8514965310418905</c:v>
                </c:pt>
                <c:pt idx="34">
                  <c:v>8.5650916100713808</c:v>
                </c:pt>
                <c:pt idx="35">
                  <c:v>8.2283684496751395</c:v>
                </c:pt>
                <c:pt idx="36">
                  <c:v>7.8532687347307197</c:v>
                </c:pt>
                <c:pt idx="37">
                  <c:v>7.4508438732224</c:v>
                </c:pt>
                <c:pt idx="38">
                  <c:v>7.0317035093181097</c:v>
                </c:pt>
                <c:pt idx="39">
                  <c:v>6.6060317136187496</c:v>
                </c:pt>
                <c:pt idx="40">
                  <c:v>6.1954025307819904</c:v>
                </c:pt>
                <c:pt idx="41">
                  <c:v>5.8123335441447903</c:v>
                </c:pt>
                <c:pt idx="42">
                  <c:v>5.4590515520077103</c:v>
                </c:pt>
                <c:pt idx="43">
                  <c:v>5.1351755248546702</c:v>
                </c:pt>
                <c:pt idx="44">
                  <c:v>4.8398802973206498</c:v>
                </c:pt>
                <c:pt idx="45">
                  <c:v>4.5722099312211304</c:v>
                </c:pt>
                <c:pt idx="46">
                  <c:v>4.3307013910893302</c:v>
                </c:pt>
                <c:pt idx="47">
                  <c:v>4.1142516490782599</c:v>
                </c:pt>
                <c:pt idx="48">
                  <c:v>3.92160168578281</c:v>
                </c:pt>
                <c:pt idx="49">
                  <c:v>3.7505576532101301</c:v>
                </c:pt>
                <c:pt idx="50">
                  <c:v>3.5980137071943501</c:v>
                </c:pt>
                <c:pt idx="51">
                  <c:v>3.4430076758093602</c:v>
                </c:pt>
                <c:pt idx="52">
                  <c:v>3.2702562601155698</c:v>
                </c:pt>
                <c:pt idx="53">
                  <c:v>3.0835036695396698</c:v>
                </c:pt>
                <c:pt idx="54">
                  <c:v>2.9065491543076201</c:v>
                </c:pt>
                <c:pt idx="55">
                  <c:v>2.75120985232636</c:v>
                </c:pt>
                <c:pt idx="56">
                  <c:v>2.6167369980324802</c:v>
                </c:pt>
                <c:pt idx="57">
                  <c:v>2.5009694404549498</c:v>
                </c:pt>
                <c:pt idx="58">
                  <c:v>2.40165984604086</c:v>
                </c:pt>
                <c:pt idx="59">
                  <c:v>2.3167081661000801</c:v>
                </c:pt>
                <c:pt idx="60">
                  <c:v>2.2442445409417902</c:v>
                </c:pt>
                <c:pt idx="61">
                  <c:v>2.1826010772652502</c:v>
                </c:pt>
                <c:pt idx="62">
                  <c:v>2.13031610778709</c:v>
                </c:pt>
                <c:pt idx="63">
                  <c:v>2.08611169684775</c:v>
                </c:pt>
                <c:pt idx="64">
                  <c:v>2.04883805779142</c:v>
                </c:pt>
                <c:pt idx="65">
                  <c:v>2.0174364520553199</c:v>
                </c:pt>
                <c:pt idx="66">
                  <c:v>1.99109546330745</c:v>
                </c:pt>
                <c:pt idx="67">
                  <c:v>1.96919741040845</c:v>
                </c:pt>
                <c:pt idx="68">
                  <c:v>1.9512884381845901</c:v>
                </c:pt>
                <c:pt idx="69">
                  <c:v>1.9369437976505099</c:v>
                </c:pt>
                <c:pt idx="70">
                  <c:v>1.9257087175410399</c:v>
                </c:pt>
                <c:pt idx="71">
                  <c:v>1.9172380328880301</c:v>
                </c:pt>
                <c:pt idx="72">
                  <c:v>1.9112828014487599</c:v>
                </c:pt>
                <c:pt idx="73">
                  <c:v>1.90764198780545</c:v>
                </c:pt>
                <c:pt idx="74">
                  <c:v>1.9061387413292199</c:v>
                </c:pt>
                <c:pt idx="75">
                  <c:v>1.9065761860421699</c:v>
                </c:pt>
                <c:pt idx="76">
                  <c:v>1.9087639956315601</c:v>
                </c:pt>
                <c:pt idx="77">
                  <c:v>1.9125115765299701</c:v>
                </c:pt>
                <c:pt idx="78">
                  <c:v>1.9176261224276501</c:v>
                </c:pt>
                <c:pt idx="79">
                  <c:v>1.9238526101787801</c:v>
                </c:pt>
                <c:pt idx="80">
                  <c:v>1.93095661463872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148-4AB3-974C-5AE4AD9E3A4A}"/>
            </c:ext>
          </c:extLst>
        </c:ser>
        <c:ser>
          <c:idx val="5"/>
          <c:order val="5"/>
          <c:tx>
            <c:strRef>
              <c:f>ProjectionResults!$A$94</c:f>
              <c:strCache>
                <c:ptCount val="1"/>
                <c:pt idx="0">
                  <c:v>Women, High Risk (FSW)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ProjectionResults!$C$94:$CE$94</c:f>
              <c:numCache>
                <c:formatCode>General</c:formatCode>
                <c:ptCount val="81"/>
                <c:pt idx="0">
                  <c:v>50.000000017474903</c:v>
                </c:pt>
                <c:pt idx="1">
                  <c:v>46.037964819077402</c:v>
                </c:pt>
                <c:pt idx="2">
                  <c:v>46.7027565033437</c:v>
                </c:pt>
                <c:pt idx="3">
                  <c:v>48.558668540590901</c:v>
                </c:pt>
                <c:pt idx="4">
                  <c:v>50.553651207230303</c:v>
                </c:pt>
                <c:pt idx="5">
                  <c:v>52.086475070736299</c:v>
                </c:pt>
                <c:pt idx="6">
                  <c:v>52.833716278697601</c:v>
                </c:pt>
                <c:pt idx="7">
                  <c:v>52.7971480477634</c:v>
                </c:pt>
                <c:pt idx="8">
                  <c:v>52.161193209395996</c:v>
                </c:pt>
                <c:pt idx="9">
                  <c:v>51.151190826873197</c:v>
                </c:pt>
                <c:pt idx="10">
                  <c:v>49.9704853779606</c:v>
                </c:pt>
                <c:pt idx="11">
                  <c:v>48.772878081924297</c:v>
                </c:pt>
                <c:pt idx="12">
                  <c:v>47.685369048032598</c:v>
                </c:pt>
                <c:pt idx="13">
                  <c:v>46.7672081367187</c:v>
                </c:pt>
                <c:pt idx="14">
                  <c:v>46.045491957032802</c:v>
                </c:pt>
                <c:pt idx="15">
                  <c:v>45.530155403458302</c:v>
                </c:pt>
                <c:pt idx="16">
                  <c:v>45.040712602635402</c:v>
                </c:pt>
                <c:pt idx="17">
                  <c:v>44.524953562249301</c:v>
                </c:pt>
                <c:pt idx="18">
                  <c:v>43.890782468256099</c:v>
                </c:pt>
                <c:pt idx="19">
                  <c:v>43.083153836934997</c:v>
                </c:pt>
                <c:pt idx="20">
                  <c:v>42.097568781847798</c:v>
                </c:pt>
                <c:pt idx="21">
                  <c:v>40.969054935303902</c:v>
                </c:pt>
                <c:pt idx="22">
                  <c:v>39.738727570437803</c:v>
                </c:pt>
                <c:pt idx="23">
                  <c:v>38.444113902541602</c:v>
                </c:pt>
                <c:pt idx="24">
                  <c:v>37.1147546203593</c:v>
                </c:pt>
                <c:pt idx="25">
                  <c:v>35.696095896227298</c:v>
                </c:pt>
                <c:pt idx="26">
                  <c:v>34.0750688700683</c:v>
                </c:pt>
                <c:pt idx="27">
                  <c:v>32.193586821825299</c:v>
                </c:pt>
                <c:pt idx="28">
                  <c:v>30.0624587393546</c:v>
                </c:pt>
                <c:pt idx="29">
                  <c:v>27.8269941306209</c:v>
                </c:pt>
                <c:pt idx="30">
                  <c:v>25.5919577843055</c:v>
                </c:pt>
                <c:pt idx="31">
                  <c:v>23.409421461950799</c:v>
                </c:pt>
                <c:pt idx="32">
                  <c:v>21.319627809036099</c:v>
                </c:pt>
                <c:pt idx="33">
                  <c:v>19.356220937565499</c:v>
                </c:pt>
                <c:pt idx="34">
                  <c:v>17.552858909731601</c:v>
                </c:pt>
                <c:pt idx="35">
                  <c:v>15.8932982437628</c:v>
                </c:pt>
                <c:pt idx="36">
                  <c:v>14.3699874262756</c:v>
                </c:pt>
                <c:pt idx="37">
                  <c:v>13.0028702826847</c:v>
                </c:pt>
                <c:pt idx="38">
                  <c:v>11.801633869998501</c:v>
                </c:pt>
                <c:pt idx="39">
                  <c:v>10.7649259102924</c:v>
                </c:pt>
                <c:pt idx="40">
                  <c:v>9.8842925186899606</c:v>
                </c:pt>
                <c:pt idx="41">
                  <c:v>9.1470939603098191</c:v>
                </c:pt>
                <c:pt idx="42">
                  <c:v>8.5386232531797805</c:v>
                </c:pt>
                <c:pt idx="43">
                  <c:v>8.0437304438632005</c:v>
                </c:pt>
                <c:pt idx="44">
                  <c:v>7.6478278316575503</c:v>
                </c:pt>
                <c:pt idx="45">
                  <c:v>7.3369319638266299</c:v>
                </c:pt>
                <c:pt idx="46">
                  <c:v>7.0976148405705297</c:v>
                </c:pt>
                <c:pt idx="47">
                  <c:v>6.9306231529589502</c:v>
                </c:pt>
                <c:pt idx="48">
                  <c:v>6.8299794309658797</c:v>
                </c:pt>
                <c:pt idx="49">
                  <c:v>6.7822647199055499</c:v>
                </c:pt>
                <c:pt idx="50">
                  <c:v>6.7740787508244003</c:v>
                </c:pt>
                <c:pt idx="51">
                  <c:v>6.8006791392175501</c:v>
                </c:pt>
                <c:pt idx="52">
                  <c:v>6.8463749510103904</c:v>
                </c:pt>
                <c:pt idx="53">
                  <c:v>6.9016643561176503</c:v>
                </c:pt>
                <c:pt idx="54">
                  <c:v>6.9624843311193798</c:v>
                </c:pt>
                <c:pt idx="55">
                  <c:v>7.0277416089128097</c:v>
                </c:pt>
                <c:pt idx="56">
                  <c:v>7.0958861188861801</c:v>
                </c:pt>
                <c:pt idx="57">
                  <c:v>7.16557371727695</c:v>
                </c:pt>
                <c:pt idx="58">
                  <c:v>7.2354703351363296</c:v>
                </c:pt>
                <c:pt idx="59">
                  <c:v>7.3043425757545402</c:v>
                </c:pt>
                <c:pt idx="60">
                  <c:v>7.3711988514207096</c:v>
                </c:pt>
                <c:pt idx="61">
                  <c:v>7.43521255848212</c:v>
                </c:pt>
                <c:pt idx="62">
                  <c:v>7.4957616943088698</c:v>
                </c:pt>
                <c:pt idx="63">
                  <c:v>7.5524108198466404</c:v>
                </c:pt>
                <c:pt idx="64">
                  <c:v>7.6047223205955197</c:v>
                </c:pt>
                <c:pt idx="65">
                  <c:v>7.6521750544906899</c:v>
                </c:pt>
                <c:pt idx="66">
                  <c:v>7.6948159802046696</c:v>
                </c:pt>
                <c:pt idx="67">
                  <c:v>7.7331468261666396</c:v>
                </c:pt>
                <c:pt idx="68">
                  <c:v>7.76802735467529</c:v>
                </c:pt>
                <c:pt idx="69">
                  <c:v>7.8001534830313499</c:v>
                </c:pt>
                <c:pt idx="70">
                  <c:v>7.8298456535566103</c:v>
                </c:pt>
                <c:pt idx="71">
                  <c:v>7.8576332028444096</c:v>
                </c:pt>
                <c:pt idx="72">
                  <c:v>7.8842340559510999</c:v>
                </c:pt>
                <c:pt idx="73">
                  <c:v>7.9103670525859497</c:v>
                </c:pt>
                <c:pt idx="74">
                  <c:v>7.9366451517078298</c:v>
                </c:pt>
                <c:pt idx="75">
                  <c:v>7.9633996190505103</c:v>
                </c:pt>
                <c:pt idx="76">
                  <c:v>7.9908013010888403</c:v>
                </c:pt>
                <c:pt idx="77">
                  <c:v>8.01886817594003</c:v>
                </c:pt>
                <c:pt idx="78">
                  <c:v>8.0474597984173908</c:v>
                </c:pt>
                <c:pt idx="79">
                  <c:v>8.0760693046235392</c:v>
                </c:pt>
                <c:pt idx="80">
                  <c:v>8.1042471517544907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48-4AB3-974C-5AE4AD9E3A4A}"/>
            </c:ext>
          </c:extLst>
        </c:ser>
        <c:ser>
          <c:idx val="6"/>
          <c:order val="6"/>
          <c:tx>
            <c:strRef>
              <c:f>ProjectionResults!$A$162</c:f>
              <c:strCache>
                <c:ptCount val="1"/>
                <c:pt idx="0">
                  <c:v>Men, High Risk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ProjectionResults!$C$162:$CE$162</c:f>
              <c:numCache>
                <c:formatCode>General</c:formatCode>
                <c:ptCount val="81"/>
                <c:pt idx="0">
                  <c:v>20.0000009873911</c:v>
                </c:pt>
                <c:pt idx="1">
                  <c:v>19.189414313739999</c:v>
                </c:pt>
                <c:pt idx="2">
                  <c:v>20.333654173364199</c:v>
                </c:pt>
                <c:pt idx="3">
                  <c:v>21.889591406493199</c:v>
                </c:pt>
                <c:pt idx="4">
                  <c:v>23.463868614234102</c:v>
                </c:pt>
                <c:pt idx="5">
                  <c:v>24.839827330224399</c:v>
                </c:pt>
                <c:pt idx="6">
                  <c:v>25.869487490432899</c:v>
                </c:pt>
                <c:pt idx="7">
                  <c:v>26.521731711712601</c:v>
                </c:pt>
                <c:pt idx="8">
                  <c:v>26.8442051764479</c:v>
                </c:pt>
                <c:pt idx="9">
                  <c:v>26.912810167237399</c:v>
                </c:pt>
                <c:pt idx="10">
                  <c:v>26.804877451756202</c:v>
                </c:pt>
                <c:pt idx="11">
                  <c:v>26.584148631457001</c:v>
                </c:pt>
                <c:pt idx="12">
                  <c:v>26.313754433425501</c:v>
                </c:pt>
                <c:pt idx="13">
                  <c:v>26.031720499576402</c:v>
                </c:pt>
                <c:pt idx="14">
                  <c:v>25.7707514206943</c:v>
                </c:pt>
                <c:pt idx="15">
                  <c:v>25.570079999807898</c:v>
                </c:pt>
                <c:pt idx="16">
                  <c:v>25.328348078629801</c:v>
                </c:pt>
                <c:pt idx="17">
                  <c:v>25.057435936141101</c:v>
                </c:pt>
                <c:pt idx="18">
                  <c:v>24.728391114748899</c:v>
                </c:pt>
                <c:pt idx="19">
                  <c:v>24.224969396172501</c:v>
                </c:pt>
                <c:pt idx="20">
                  <c:v>23.5449143154298</c:v>
                </c:pt>
                <c:pt idx="21">
                  <c:v>22.7386522652526</c:v>
                </c:pt>
                <c:pt idx="22">
                  <c:v>21.836883268603099</c:v>
                </c:pt>
                <c:pt idx="23">
                  <c:v>20.865645688304301</c:v>
                </c:pt>
                <c:pt idx="24">
                  <c:v>19.8479086877322</c:v>
                </c:pt>
                <c:pt idx="25">
                  <c:v>18.778928176991698</c:v>
                </c:pt>
                <c:pt idx="26">
                  <c:v>17.634015872278201</c:v>
                </c:pt>
                <c:pt idx="27">
                  <c:v>16.404860072340199</c:v>
                </c:pt>
                <c:pt idx="28">
                  <c:v>15.1654704757708</c:v>
                </c:pt>
                <c:pt idx="29">
                  <c:v>13.935763507172</c:v>
                </c:pt>
                <c:pt idx="30">
                  <c:v>12.737135283476199</c:v>
                </c:pt>
                <c:pt idx="31">
                  <c:v>11.6081196960907</c:v>
                </c:pt>
                <c:pt idx="32">
                  <c:v>10.562927859085001</c:v>
                </c:pt>
                <c:pt idx="33">
                  <c:v>9.6034684084827795</c:v>
                </c:pt>
                <c:pt idx="34">
                  <c:v>8.7318725110998301</c:v>
                </c:pt>
                <c:pt idx="35">
                  <c:v>7.9377238570654702</c:v>
                </c:pt>
                <c:pt idx="36">
                  <c:v>7.2141940877864297</c:v>
                </c:pt>
                <c:pt idx="37">
                  <c:v>6.5626114232188399</c:v>
                </c:pt>
                <c:pt idx="38">
                  <c:v>5.9822559870844598</c:v>
                </c:pt>
                <c:pt idx="39">
                  <c:v>5.4704933557061199</c:v>
                </c:pt>
                <c:pt idx="40">
                  <c:v>5.0233123375843798</c:v>
                </c:pt>
                <c:pt idx="41">
                  <c:v>4.6359593869772704</c:v>
                </c:pt>
                <c:pt idx="42">
                  <c:v>4.3032532565520301</c:v>
                </c:pt>
                <c:pt idx="43">
                  <c:v>4.0199091573206003</c:v>
                </c:pt>
                <c:pt idx="44">
                  <c:v>3.7810943890221198</c:v>
                </c:pt>
                <c:pt idx="45">
                  <c:v>3.5822086104094599</c:v>
                </c:pt>
                <c:pt idx="46">
                  <c:v>3.4186621860742799</c:v>
                </c:pt>
                <c:pt idx="47">
                  <c:v>3.2863232151365298</c:v>
                </c:pt>
                <c:pt idx="48">
                  <c:v>3.1812502460078198</c:v>
                </c:pt>
                <c:pt idx="49">
                  <c:v>3.0992022379662298</c:v>
                </c:pt>
                <c:pt idx="50">
                  <c:v>3.0367302312958002</c:v>
                </c:pt>
                <c:pt idx="51">
                  <c:v>2.9844819904531601</c:v>
                </c:pt>
                <c:pt idx="52">
                  <c:v>2.9316335458982001</c:v>
                </c:pt>
                <c:pt idx="53">
                  <c:v>2.8762454811804199</c:v>
                </c:pt>
                <c:pt idx="54">
                  <c:v>2.82815596316297</c:v>
                </c:pt>
                <c:pt idx="55">
                  <c:v>2.7924799368839301</c:v>
                </c:pt>
                <c:pt idx="56">
                  <c:v>2.7679262852191302</c:v>
                </c:pt>
                <c:pt idx="57">
                  <c:v>2.7525945382653201</c:v>
                </c:pt>
                <c:pt idx="58">
                  <c:v>2.7446727590430302</c:v>
                </c:pt>
                <c:pt idx="59">
                  <c:v>2.7425546281083601</c:v>
                </c:pt>
                <c:pt idx="60">
                  <c:v>2.7448894053402801</c:v>
                </c:pt>
                <c:pt idx="61">
                  <c:v>2.7505310813256201</c:v>
                </c:pt>
                <c:pt idx="62">
                  <c:v>2.7585354084963498</c:v>
                </c:pt>
                <c:pt idx="63">
                  <c:v>2.76813118932637</c:v>
                </c:pt>
                <c:pt idx="64">
                  <c:v>2.7786484408540302</c:v>
                </c:pt>
                <c:pt idx="65">
                  <c:v>2.7894680992525398</c:v>
                </c:pt>
                <c:pt idx="66">
                  <c:v>2.8002431039930298</c:v>
                </c:pt>
                <c:pt idx="67">
                  <c:v>2.81084184754262</c:v>
                </c:pt>
                <c:pt idx="68">
                  <c:v>2.8213148923442199</c:v>
                </c:pt>
                <c:pt idx="69">
                  <c:v>2.8317028719458501</c:v>
                </c:pt>
                <c:pt idx="70">
                  <c:v>2.84194465592789</c:v>
                </c:pt>
                <c:pt idx="71">
                  <c:v>2.85208110588494</c:v>
                </c:pt>
                <c:pt idx="72">
                  <c:v>2.8622411167896802</c:v>
                </c:pt>
                <c:pt idx="73">
                  <c:v>2.8725729434918699</c:v>
                </c:pt>
                <c:pt idx="74">
                  <c:v>2.8832102396296801</c:v>
                </c:pt>
                <c:pt idx="75">
                  <c:v>2.89420712755205</c:v>
                </c:pt>
                <c:pt idx="76">
                  <c:v>2.9055813651170901</c:v>
                </c:pt>
                <c:pt idx="77">
                  <c:v>2.91730854210277</c:v>
                </c:pt>
                <c:pt idx="78">
                  <c:v>2.9293241389697902</c:v>
                </c:pt>
                <c:pt idx="79">
                  <c:v>2.9414373184168401</c:v>
                </c:pt>
                <c:pt idx="80">
                  <c:v>2.9534635408555201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48-4AB3-974C-5AE4AD9E3A4A}"/>
            </c:ext>
          </c:extLst>
        </c:ser>
        <c:ser>
          <c:idx val="7"/>
          <c:order val="7"/>
          <c:tx>
            <c:strRef>
              <c:f>ProjectionResults!$A$179</c:f>
              <c:strCache>
                <c:ptCount val="1"/>
                <c:pt idx="0">
                  <c:v>Men who have sex with men (MSM)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ProjectionResults!$C$179:$CE$179</c:f>
              <c:numCache>
                <c:formatCode>General</c:formatCode>
                <c:ptCount val="81"/>
                <c:pt idx="0">
                  <c:v>29.999999883081699</c:v>
                </c:pt>
                <c:pt idx="1">
                  <c:v>27.801527528091398</c:v>
                </c:pt>
                <c:pt idx="2">
                  <c:v>28.6055670381322</c:v>
                </c:pt>
                <c:pt idx="3">
                  <c:v>30.0231291286476</c:v>
                </c:pt>
                <c:pt idx="4">
                  <c:v>31.652797996131302</c:v>
                </c:pt>
                <c:pt idx="5">
                  <c:v>33.286123003387701</c:v>
                </c:pt>
                <c:pt idx="6">
                  <c:v>34.7357344414389</c:v>
                </c:pt>
                <c:pt idx="7">
                  <c:v>35.864891921724897</c:v>
                </c:pt>
                <c:pt idx="8">
                  <c:v>36.609148689883199</c:v>
                </c:pt>
                <c:pt idx="9">
                  <c:v>36.968723830173197</c:v>
                </c:pt>
                <c:pt idx="10">
                  <c:v>36.990265554456997</c:v>
                </c:pt>
                <c:pt idx="11">
                  <c:v>36.661518122592597</c:v>
                </c:pt>
                <c:pt idx="12">
                  <c:v>36.0412425715027</c:v>
                </c:pt>
                <c:pt idx="13">
                  <c:v>35.233150988464601</c:v>
                </c:pt>
                <c:pt idx="14">
                  <c:v>34.356937939459797</c:v>
                </c:pt>
                <c:pt idx="15">
                  <c:v>33.545443706156298</c:v>
                </c:pt>
                <c:pt idx="16">
                  <c:v>32.742335222912502</c:v>
                </c:pt>
                <c:pt idx="17">
                  <c:v>32.068709046408799</c:v>
                </c:pt>
                <c:pt idx="18">
                  <c:v>31.5606602076817</c:v>
                </c:pt>
                <c:pt idx="19">
                  <c:v>31.2316851069242</c:v>
                </c:pt>
                <c:pt idx="20">
                  <c:v>31.0454494826113</c:v>
                </c:pt>
                <c:pt idx="21">
                  <c:v>30.9479507438637</c:v>
                </c:pt>
                <c:pt idx="22">
                  <c:v>30.8807463757976</c:v>
                </c:pt>
                <c:pt idx="23">
                  <c:v>30.7896547512475</c:v>
                </c:pt>
                <c:pt idx="24">
                  <c:v>30.536435994870899</c:v>
                </c:pt>
                <c:pt idx="25">
                  <c:v>30.0241853851605</c:v>
                </c:pt>
                <c:pt idx="26">
                  <c:v>29.219674277519001</c:v>
                </c:pt>
                <c:pt idx="27">
                  <c:v>28.167091225847098</c:v>
                </c:pt>
                <c:pt idx="28">
                  <c:v>26.931283833572301</c:v>
                </c:pt>
                <c:pt idx="29">
                  <c:v>25.574718972457301</c:v>
                </c:pt>
                <c:pt idx="30">
                  <c:v>24.148634482196101</c:v>
                </c:pt>
                <c:pt idx="31">
                  <c:v>22.685843496515801</c:v>
                </c:pt>
                <c:pt idx="32">
                  <c:v>21.206572443388101</c:v>
                </c:pt>
                <c:pt idx="33">
                  <c:v>19.719289480791701</c:v>
                </c:pt>
                <c:pt idx="34">
                  <c:v>18.227939313604001</c:v>
                </c:pt>
                <c:pt idx="35">
                  <c:v>16.7374771170008</c:v>
                </c:pt>
                <c:pt idx="36">
                  <c:v>15.2526441118059</c:v>
                </c:pt>
                <c:pt idx="37">
                  <c:v>13.777695740504299</c:v>
                </c:pt>
                <c:pt idx="38">
                  <c:v>12.379399230898899</c:v>
                </c:pt>
                <c:pt idx="39">
                  <c:v>11.1041765977371</c:v>
                </c:pt>
                <c:pt idx="40">
                  <c:v>9.9724290755177005</c:v>
                </c:pt>
                <c:pt idx="41">
                  <c:v>9.0088634849254206</c:v>
                </c:pt>
                <c:pt idx="42">
                  <c:v>8.2159470711884506</c:v>
                </c:pt>
                <c:pt idx="43">
                  <c:v>7.5783324874181401</c:v>
                </c:pt>
                <c:pt idx="44">
                  <c:v>7.0785723979416204</c:v>
                </c:pt>
                <c:pt idx="45">
                  <c:v>6.6995008513293497</c:v>
                </c:pt>
                <c:pt idx="46">
                  <c:v>6.4246287637248303</c:v>
                </c:pt>
                <c:pt idx="47">
                  <c:v>6.2383816017138303</c:v>
                </c:pt>
                <c:pt idx="48">
                  <c:v>6.1261403576854701</c:v>
                </c:pt>
                <c:pt idx="49">
                  <c:v>6.07387179854853</c:v>
                </c:pt>
                <c:pt idx="50">
                  <c:v>6.0674322963114804</c:v>
                </c:pt>
                <c:pt idx="51">
                  <c:v>5.9400595063307202</c:v>
                </c:pt>
                <c:pt idx="52">
                  <c:v>5.6161870404983603</c:v>
                </c:pt>
                <c:pt idx="53">
                  <c:v>5.1523748826469697</c:v>
                </c:pt>
                <c:pt idx="54">
                  <c:v>4.7103874802336101</c:v>
                </c:pt>
                <c:pt idx="55">
                  <c:v>4.3502690059569398</c:v>
                </c:pt>
                <c:pt idx="56">
                  <c:v>4.0630735308229999</c:v>
                </c:pt>
                <c:pt idx="57">
                  <c:v>3.8353824683909998</c:v>
                </c:pt>
                <c:pt idx="58">
                  <c:v>3.6554150269407999</c:v>
                </c:pt>
                <c:pt idx="59">
                  <c:v>3.51345506325071</c:v>
                </c:pt>
                <c:pt idx="60">
                  <c:v>3.4016753705842802</c:v>
                </c:pt>
                <c:pt idx="61">
                  <c:v>3.31379007642373</c:v>
                </c:pt>
                <c:pt idx="62">
                  <c:v>3.2447980372874299</c:v>
                </c:pt>
                <c:pt idx="63">
                  <c:v>3.1907305971478399</c:v>
                </c:pt>
                <c:pt idx="64">
                  <c:v>3.1483927768902098</c:v>
                </c:pt>
                <c:pt idx="65">
                  <c:v>3.1151690159536001</c:v>
                </c:pt>
                <c:pt idx="66">
                  <c:v>3.0891513856672099</c:v>
                </c:pt>
                <c:pt idx="67">
                  <c:v>3.0689684541540099</c:v>
                </c:pt>
                <c:pt idx="68">
                  <c:v>3.0536701633605601</c:v>
                </c:pt>
                <c:pt idx="69">
                  <c:v>3.04246805617298</c:v>
                </c:pt>
                <c:pt idx="70">
                  <c:v>3.0346082800326499</c:v>
                </c:pt>
                <c:pt idx="71">
                  <c:v>3.02956338473256</c:v>
                </c:pt>
                <c:pt idx="72">
                  <c:v>3.02698891944326</c:v>
                </c:pt>
                <c:pt idx="73">
                  <c:v>3.02663112515188</c:v>
                </c:pt>
                <c:pt idx="74">
                  <c:v>3.0282795135971399</c:v>
                </c:pt>
                <c:pt idx="75">
                  <c:v>3.0316925127078802</c:v>
                </c:pt>
                <c:pt idx="76">
                  <c:v>3.0366382780966599</c:v>
                </c:pt>
                <c:pt idx="77">
                  <c:v>3.0428834603576602</c:v>
                </c:pt>
                <c:pt idx="78">
                  <c:v>3.0501912990795401</c:v>
                </c:pt>
                <c:pt idx="79">
                  <c:v>3.0582301798346698</c:v>
                </c:pt>
                <c:pt idx="80">
                  <c:v>3.0667072071876098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48-4AB3-974C-5AE4AD9E3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658056"/>
        <c:axId val="701652152"/>
        <c:extLst/>
      </c:lineChart>
      <c:catAx>
        <c:axId val="701658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1652152"/>
        <c:crosses val="autoZero"/>
        <c:auto val="1"/>
        <c:lblAlgn val="ctr"/>
        <c:lblOffset val="100"/>
        <c:tickLblSkip val="5"/>
        <c:noMultiLvlLbl val="0"/>
      </c:catAx>
      <c:valAx>
        <c:axId val="701652152"/>
        <c:scaling>
          <c:orientation val="minMax"/>
          <c:max val="0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Prevalence</a:t>
                </a:r>
                <a:r>
                  <a:rPr lang="en-US" b="1" baseline="0"/>
                  <a:t> of active s</a:t>
                </a:r>
                <a:r>
                  <a:rPr lang="en-US" b="1"/>
                  <a:t>yphilis (RPR+ &amp; TPHA+,</a:t>
                </a:r>
                <a:r>
                  <a:rPr lang="en-US" b="1" baseline="0"/>
                  <a:t> %)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5.6374431854554761E-4"/>
              <c:y val="5.54514252152047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1658056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91372708090267"/>
          <c:y val="3.5612073678852225E-2"/>
          <c:w val="0.35408627291909733"/>
          <c:h val="0.86816839803171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'Trend graphs'!$L$4</c:f>
          <c:strCache>
            <c:ptCount val="1"/>
            <c:pt idx="0">
              <c:v>Prevalence %, RPR+, TPHA+</c:v>
            </c:pt>
          </c:strCache>
        </c:strRef>
      </c:tx>
      <c:layout>
        <c:manualLayout>
          <c:xMode val="edge"/>
          <c:yMode val="edge"/>
          <c:x val="1.30244206598029E-2"/>
          <c:y val="8.246392402243166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796605419482436E-2"/>
          <c:y val="0.3541721749664235"/>
          <c:w val="0.90483276141011304"/>
          <c:h val="0.50598899217865323"/>
        </c:manualLayout>
      </c:layout>
      <c:lineChart>
        <c:grouping val="standard"/>
        <c:varyColors val="0"/>
        <c:ser>
          <c:idx val="2"/>
          <c:order val="0"/>
          <c:tx>
            <c:strRef>
              <c:f>'Trend graphs'!$K$9</c:f>
              <c:strCache>
                <c:ptCount val="1"/>
                <c:pt idx="0">
                  <c:v>Women, High Risk (FSW)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[0]!ChartSeries3</c:f>
              <c:numCache>
                <c:formatCode>General</c:formatCode>
                <c:ptCount val="21"/>
                <c:pt idx="0">
                  <c:v>25.5919577843055</c:v>
                </c:pt>
                <c:pt idx="1">
                  <c:v>23.409421461950799</c:v>
                </c:pt>
                <c:pt idx="2">
                  <c:v>21.319627809036099</c:v>
                </c:pt>
                <c:pt idx="3">
                  <c:v>19.356220937565499</c:v>
                </c:pt>
                <c:pt idx="4">
                  <c:v>17.552858909731601</c:v>
                </c:pt>
                <c:pt idx="5">
                  <c:v>15.8932982437628</c:v>
                </c:pt>
                <c:pt idx="6">
                  <c:v>14.3699874262756</c:v>
                </c:pt>
                <c:pt idx="7">
                  <c:v>13.0028702826847</c:v>
                </c:pt>
                <c:pt idx="8">
                  <c:v>11.801633869998501</c:v>
                </c:pt>
                <c:pt idx="9">
                  <c:v>10.7649259102924</c:v>
                </c:pt>
                <c:pt idx="10">
                  <c:v>9.8842925186899606</c:v>
                </c:pt>
                <c:pt idx="11">
                  <c:v>9.1470939603098191</c:v>
                </c:pt>
                <c:pt idx="12">
                  <c:v>8.5386232531797805</c:v>
                </c:pt>
                <c:pt idx="13">
                  <c:v>8.0437304438632005</c:v>
                </c:pt>
                <c:pt idx="14">
                  <c:v>7.6478278316575503</c:v>
                </c:pt>
                <c:pt idx="15">
                  <c:v>7.3369319638266299</c:v>
                </c:pt>
                <c:pt idx="16">
                  <c:v>7.0976148405705297</c:v>
                </c:pt>
                <c:pt idx="17">
                  <c:v>6.9306231529589502</c:v>
                </c:pt>
                <c:pt idx="18">
                  <c:v>6.8299794309658797</c:v>
                </c:pt>
                <c:pt idx="19">
                  <c:v>6.7822647199055499</c:v>
                </c:pt>
                <c:pt idx="20">
                  <c:v>6.7740787508244003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D-4594-A99B-F58803D8064F}"/>
            </c:ext>
          </c:extLst>
        </c:ser>
        <c:ser>
          <c:idx val="3"/>
          <c:order val="1"/>
          <c:tx>
            <c:strRef>
              <c:f>'Trend graphs'!$K$10</c:f>
              <c:strCache>
                <c:ptCount val="1"/>
                <c:pt idx="0">
                  <c:v>Men who have sex with men (MSM)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[0]!ChartSeries5</c:f>
              <c:numCache>
                <c:formatCode>General</c:formatCode>
                <c:ptCount val="21"/>
                <c:pt idx="0">
                  <c:v>24.148634482196101</c:v>
                </c:pt>
                <c:pt idx="1">
                  <c:v>22.685843496515801</c:v>
                </c:pt>
                <c:pt idx="2">
                  <c:v>21.206572443388101</c:v>
                </c:pt>
                <c:pt idx="3">
                  <c:v>19.719289480791701</c:v>
                </c:pt>
                <c:pt idx="4">
                  <c:v>18.227939313604001</c:v>
                </c:pt>
                <c:pt idx="5">
                  <c:v>16.7374771170008</c:v>
                </c:pt>
                <c:pt idx="6">
                  <c:v>15.2526441118059</c:v>
                </c:pt>
                <c:pt idx="7">
                  <c:v>13.777695740504299</c:v>
                </c:pt>
                <c:pt idx="8">
                  <c:v>12.379399230898899</c:v>
                </c:pt>
                <c:pt idx="9">
                  <c:v>11.1041765977371</c:v>
                </c:pt>
                <c:pt idx="10">
                  <c:v>9.9724290755177005</c:v>
                </c:pt>
                <c:pt idx="11">
                  <c:v>9.0088634849254206</c:v>
                </c:pt>
                <c:pt idx="12">
                  <c:v>8.2159470711884506</c:v>
                </c:pt>
                <c:pt idx="13">
                  <c:v>7.5783324874181401</c:v>
                </c:pt>
                <c:pt idx="14">
                  <c:v>7.0785723979416204</c:v>
                </c:pt>
                <c:pt idx="15">
                  <c:v>6.6995008513293497</c:v>
                </c:pt>
                <c:pt idx="16">
                  <c:v>6.4246287637248303</c:v>
                </c:pt>
                <c:pt idx="17">
                  <c:v>6.2383816017138303</c:v>
                </c:pt>
                <c:pt idx="18">
                  <c:v>6.1261403576854701</c:v>
                </c:pt>
                <c:pt idx="19">
                  <c:v>6.07387179854853</c:v>
                </c:pt>
                <c:pt idx="20">
                  <c:v>6.0674322963114804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D-4594-A99B-F58803D8064F}"/>
            </c:ext>
          </c:extLst>
        </c:ser>
        <c:ser>
          <c:idx val="6"/>
          <c:order val="2"/>
          <c:tx>
            <c:strRef>
              <c:f>'Trend graphs'!$K$13</c:f>
              <c:strCache>
                <c:ptCount val="1"/>
                <c:pt idx="0">
                  <c:v>Men, Medium Risk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[0]!ChartSeries9</c:f>
              <c:numCache>
                <c:formatCode>General</c:formatCode>
                <c:ptCount val="21"/>
                <c:pt idx="0">
                  <c:v>9.3454219438056807</c:v>
                </c:pt>
                <c:pt idx="1">
                  <c:v>9.2378348254575204</c:v>
                </c:pt>
                <c:pt idx="2">
                  <c:v>9.0772001713525992</c:v>
                </c:pt>
                <c:pt idx="3">
                  <c:v>8.8514965310418905</c:v>
                </c:pt>
                <c:pt idx="4">
                  <c:v>8.5650916100713808</c:v>
                </c:pt>
                <c:pt idx="5">
                  <c:v>8.2283684496751395</c:v>
                </c:pt>
                <c:pt idx="6">
                  <c:v>7.8532687347307197</c:v>
                </c:pt>
                <c:pt idx="7">
                  <c:v>7.4508438732224</c:v>
                </c:pt>
                <c:pt idx="8">
                  <c:v>7.0317035093181097</c:v>
                </c:pt>
                <c:pt idx="9">
                  <c:v>6.6060317136187496</c:v>
                </c:pt>
                <c:pt idx="10">
                  <c:v>6.1954025307819904</c:v>
                </c:pt>
                <c:pt idx="11">
                  <c:v>5.8123335441447903</c:v>
                </c:pt>
                <c:pt idx="12">
                  <c:v>5.4590515520077103</c:v>
                </c:pt>
                <c:pt idx="13">
                  <c:v>5.1351755248546702</c:v>
                </c:pt>
                <c:pt idx="14">
                  <c:v>4.8398802973206498</c:v>
                </c:pt>
                <c:pt idx="15">
                  <c:v>4.5722099312211304</c:v>
                </c:pt>
                <c:pt idx="16">
                  <c:v>4.3307013910893302</c:v>
                </c:pt>
                <c:pt idx="17">
                  <c:v>4.1142516490782599</c:v>
                </c:pt>
                <c:pt idx="18">
                  <c:v>3.92160168578281</c:v>
                </c:pt>
                <c:pt idx="19">
                  <c:v>3.7505576532101301</c:v>
                </c:pt>
                <c:pt idx="20">
                  <c:v>3.5980137071943501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D-4594-A99B-F58803D8064F}"/>
            </c:ext>
          </c:extLst>
        </c:ser>
        <c:ser>
          <c:idx val="4"/>
          <c:order val="3"/>
          <c:tx>
            <c:strRef>
              <c:f>'Trend graphs'!$K$11</c:f>
              <c:strCache>
                <c:ptCount val="1"/>
                <c:pt idx="0">
                  <c:v>Women, Medium Risk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[0]!ChartSeries6</c:f>
              <c:numCache>
                <c:formatCode>General</c:formatCode>
                <c:ptCount val="21"/>
                <c:pt idx="0">
                  <c:v>10.231439600686199</c:v>
                </c:pt>
                <c:pt idx="1">
                  <c:v>10.106649454354001</c:v>
                </c:pt>
                <c:pt idx="2">
                  <c:v>9.9139626521420006</c:v>
                </c:pt>
                <c:pt idx="3">
                  <c:v>9.6516863037019895</c:v>
                </c:pt>
                <c:pt idx="4">
                  <c:v>9.3254485817973904</c:v>
                </c:pt>
                <c:pt idx="5">
                  <c:v>8.9463028150666393</c:v>
                </c:pt>
                <c:pt idx="6">
                  <c:v>8.5271822307859306</c:v>
                </c:pt>
                <c:pt idx="7">
                  <c:v>8.08001477975961</c:v>
                </c:pt>
                <c:pt idx="8">
                  <c:v>7.6164860546899096</c:v>
                </c:pt>
                <c:pt idx="9">
                  <c:v>7.1477508613552097</c:v>
                </c:pt>
                <c:pt idx="10">
                  <c:v>6.6837448273663496</c:v>
                </c:pt>
                <c:pt idx="11">
                  <c:v>6.2326892128034403</c:v>
                </c:pt>
                <c:pt idx="12">
                  <c:v>5.8007800302457202</c:v>
                </c:pt>
                <c:pt idx="13">
                  <c:v>5.3816067945736696</c:v>
                </c:pt>
                <c:pt idx="14">
                  <c:v>4.9745274739015999</c:v>
                </c:pt>
                <c:pt idx="15">
                  <c:v>4.5851903178859503</c:v>
                </c:pt>
                <c:pt idx="16">
                  <c:v>4.2183315538872703</c:v>
                </c:pt>
                <c:pt idx="17">
                  <c:v>3.8926969278429602</c:v>
                </c:pt>
                <c:pt idx="18">
                  <c:v>3.6151165420770002</c:v>
                </c:pt>
                <c:pt idx="19">
                  <c:v>3.3805684587161502</c:v>
                </c:pt>
                <c:pt idx="20">
                  <c:v>3.1824979813871899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2D-4594-A99B-F58803D8064F}"/>
            </c:ext>
          </c:extLst>
        </c:ser>
        <c:ser>
          <c:idx val="5"/>
          <c:order val="4"/>
          <c:tx>
            <c:strRef>
              <c:f>'Trend graphs'!$K$12</c:f>
              <c:strCache>
                <c:ptCount val="1"/>
                <c:pt idx="0">
                  <c:v>Men, High Risk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[0]!ChartSeries8</c:f>
              <c:numCache>
                <c:formatCode>General</c:formatCode>
                <c:ptCount val="21"/>
                <c:pt idx="0">
                  <c:v>12.737135283476199</c:v>
                </c:pt>
                <c:pt idx="1">
                  <c:v>11.6081196960907</c:v>
                </c:pt>
                <c:pt idx="2">
                  <c:v>10.562927859085001</c:v>
                </c:pt>
                <c:pt idx="3">
                  <c:v>9.6034684084827795</c:v>
                </c:pt>
                <c:pt idx="4">
                  <c:v>8.7318725110998301</c:v>
                </c:pt>
                <c:pt idx="5">
                  <c:v>7.9377238570654702</c:v>
                </c:pt>
                <c:pt idx="6">
                  <c:v>7.2141940877864297</c:v>
                </c:pt>
                <c:pt idx="7">
                  <c:v>6.5626114232188399</c:v>
                </c:pt>
                <c:pt idx="8">
                  <c:v>5.9822559870844598</c:v>
                </c:pt>
                <c:pt idx="9">
                  <c:v>5.4704933557061199</c:v>
                </c:pt>
                <c:pt idx="10">
                  <c:v>5.0233123375843798</c:v>
                </c:pt>
                <c:pt idx="11">
                  <c:v>4.6359593869772704</c:v>
                </c:pt>
                <c:pt idx="12">
                  <c:v>4.3032532565520301</c:v>
                </c:pt>
                <c:pt idx="13">
                  <c:v>4.0199091573206003</c:v>
                </c:pt>
                <c:pt idx="14">
                  <c:v>3.7810943890221198</c:v>
                </c:pt>
                <c:pt idx="15">
                  <c:v>3.5822086104094599</c:v>
                </c:pt>
                <c:pt idx="16">
                  <c:v>3.4186621860742799</c:v>
                </c:pt>
                <c:pt idx="17">
                  <c:v>3.2863232151365298</c:v>
                </c:pt>
                <c:pt idx="18">
                  <c:v>3.1812502460078198</c:v>
                </c:pt>
                <c:pt idx="19">
                  <c:v>3.0992022379662298</c:v>
                </c:pt>
                <c:pt idx="20">
                  <c:v>3.0367302312958002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2D-4594-A99B-F58803D8064F}"/>
            </c:ext>
          </c:extLst>
        </c:ser>
        <c:ser>
          <c:idx val="0"/>
          <c:order val="5"/>
          <c:tx>
            <c:strRef>
              <c:f>'Trend graphs'!$K$7</c:f>
              <c:strCache>
                <c:ptCount val="1"/>
                <c:pt idx="0">
                  <c:v>Women, Low Risk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[0]!ChartDates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  <c:extLst xmlns:c15="http://schemas.microsoft.com/office/drawing/2012/chart"/>
            </c:numRef>
          </c:cat>
          <c:val>
            <c:numRef>
              <c:f>[0]!ChartSeries1</c:f>
              <c:numCache>
                <c:formatCode>General</c:formatCode>
                <c:ptCount val="21"/>
                <c:pt idx="0">
                  <c:v>2.0673914419866599</c:v>
                </c:pt>
                <c:pt idx="1">
                  <c:v>2.0064343770233202</c:v>
                </c:pt>
                <c:pt idx="2">
                  <c:v>1.9358347010171499</c:v>
                </c:pt>
                <c:pt idx="3">
                  <c:v>1.85612142194239</c:v>
                </c:pt>
                <c:pt idx="4">
                  <c:v>1.7685990356529699</c:v>
                </c:pt>
                <c:pt idx="5">
                  <c:v>1.67515217982326</c:v>
                </c:pt>
                <c:pt idx="6">
                  <c:v>1.5776002746867499</c:v>
                </c:pt>
                <c:pt idx="7">
                  <c:v>1.4778243213740301</c:v>
                </c:pt>
                <c:pt idx="8">
                  <c:v>1.3779374360323</c:v>
                </c:pt>
                <c:pt idx="9">
                  <c:v>1.27995746077607</c:v>
                </c:pt>
                <c:pt idx="10">
                  <c:v>1.1855078972174</c:v>
                </c:pt>
                <c:pt idx="11">
                  <c:v>1.0958269733850601</c:v>
                </c:pt>
                <c:pt idx="12">
                  <c:v>1.0117803079905501</c:v>
                </c:pt>
                <c:pt idx="13">
                  <c:v>0.93203105688710097</c:v>
                </c:pt>
                <c:pt idx="14">
                  <c:v>0.85626793404969503</c:v>
                </c:pt>
                <c:pt idx="15">
                  <c:v>0.78526213516150101</c:v>
                </c:pt>
                <c:pt idx="16">
                  <c:v>0.71961234709913102</c:v>
                </c:pt>
                <c:pt idx="17">
                  <c:v>0.66228160958207005</c:v>
                </c:pt>
                <c:pt idx="18">
                  <c:v>0.61418243887777701</c:v>
                </c:pt>
                <c:pt idx="19">
                  <c:v>0.574233510579503</c:v>
                </c:pt>
                <c:pt idx="20">
                  <c:v>0.54112848422008697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2D-4594-A99B-F58803D8064F}"/>
            </c:ext>
          </c:extLst>
        </c:ser>
        <c:ser>
          <c:idx val="1"/>
          <c:order val="6"/>
          <c:tx>
            <c:strRef>
              <c:f>'Trend graphs'!$K$8</c:f>
              <c:strCache>
                <c:ptCount val="1"/>
                <c:pt idx="0">
                  <c:v>Men, Low Risk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[0]!ChartSeries2</c:f>
              <c:numCache>
                <c:formatCode>General</c:formatCode>
                <c:ptCount val="21"/>
                <c:pt idx="0">
                  <c:v>1.2056535557942201</c:v>
                </c:pt>
                <c:pt idx="1">
                  <c:v>1.1802170117857</c:v>
                </c:pt>
                <c:pt idx="2">
                  <c:v>1.1520789616920299</c:v>
                </c:pt>
                <c:pt idx="3">
                  <c:v>1.1209423035461501</c:v>
                </c:pt>
                <c:pt idx="4">
                  <c:v>1.0868145457107701</c:v>
                </c:pt>
                <c:pt idx="5">
                  <c:v>1.0501687451209301</c:v>
                </c:pt>
                <c:pt idx="6">
                  <c:v>1.0115549575401701</c:v>
                </c:pt>
                <c:pt idx="7">
                  <c:v>0.97152035067450604</c:v>
                </c:pt>
                <c:pt idx="8">
                  <c:v>0.93074498385901605</c:v>
                </c:pt>
                <c:pt idx="9">
                  <c:v>0.88997985210923503</c:v>
                </c:pt>
                <c:pt idx="10">
                  <c:v>0.84987425871613897</c:v>
                </c:pt>
                <c:pt idx="11">
                  <c:v>0.81099236692568299</c:v>
                </c:pt>
                <c:pt idx="12">
                  <c:v>0.77375582982296098</c:v>
                </c:pt>
                <c:pt idx="13">
                  <c:v>0.73841257818464401</c:v>
                </c:pt>
                <c:pt idx="14">
                  <c:v>0.70517014202542805</c:v>
                </c:pt>
                <c:pt idx="15">
                  <c:v>0.67419663716268496</c:v>
                </c:pt>
                <c:pt idx="16">
                  <c:v>0.64555939298631904</c:v>
                </c:pt>
                <c:pt idx="17">
                  <c:v>0.61931636311021399</c:v>
                </c:pt>
                <c:pt idx="18">
                  <c:v>0.59545777109473397</c:v>
                </c:pt>
                <c:pt idx="19">
                  <c:v>0.57381706163780999</c:v>
                </c:pt>
                <c:pt idx="20">
                  <c:v>0.55406611624602997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2D-4594-A99B-F58803D80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076280"/>
        <c:axId val="605076608"/>
      </c:lineChart>
      <c:catAx>
        <c:axId val="60507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05076608"/>
        <c:crosses val="autoZero"/>
        <c:auto val="1"/>
        <c:lblAlgn val="ctr"/>
        <c:lblOffset val="100"/>
        <c:noMultiLvlLbl val="0"/>
      </c:catAx>
      <c:valAx>
        <c:axId val="6050766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0507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193987916971163"/>
          <c:y val="0.12992094157187506"/>
          <c:w val="0.47487527331908869"/>
          <c:h val="0.30993585470008467"/>
        </c:manualLayout>
      </c:layout>
      <c:overlay val="0"/>
      <c:spPr>
        <a:noFill/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11</xdr:col>
      <xdr:colOff>182880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0AA5E8-769D-41DE-BF9E-EA28B727F02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4360" y="0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9</xdr:col>
      <xdr:colOff>139414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FB51FE-088D-438D-A40F-6584A2674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50800</xdr:rowOff>
    </xdr:from>
    <xdr:to>
      <xdr:col>9</xdr:col>
      <xdr:colOff>480379</xdr:colOff>
      <xdr:row>21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FE5CB52-C0BA-4EEB-965B-0401AC6D8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0.30506</cdr:x>
      <cdr:y>0.09749</cdr:y>
    </cdr:from>
    <cdr:to>
      <cdr:x>0.44768</cdr:x>
      <cdr:y>0.36745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B5D4726-8E3C-6246-842D-6A6924BF962F}"/>
            </a:ext>
          </a:extLst>
        </cdr:cNvPr>
        <cdr:cNvSpPr txBox="1"/>
      </cdr:nvSpPr>
      <cdr:spPr>
        <a:xfrm xmlns:a="http://schemas.openxmlformats.org/drawingml/2006/main">
          <a:off x="1955800" y="330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Pack29June20/Syphilis%20SITE%20model_Peru%20INPUT_07July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Nat History Flowchart"/>
      <sheetName val="Parameters"/>
      <sheetName val="NatHistoryParameters"/>
      <sheetName val="PopulationSizes"/>
      <sheetName val="SexualBehaviour"/>
      <sheetName val="Screen+Treat"/>
      <sheetName val="ContactTracing"/>
      <sheetName val="RReadData"/>
      <sheetName val="PrevalenceData"/>
    </sheetNames>
    <sheetDataSet>
      <sheetData sheetId="0"/>
      <sheetData sheetId="1"/>
      <sheetData sheetId="2"/>
      <sheetData sheetId="3"/>
      <sheetData sheetId="4"/>
      <sheetData sheetId="5">
        <row r="69">
          <cell r="AY69">
            <v>11573923.067942403</v>
          </cell>
        </row>
        <row r="70">
          <cell r="AY70">
            <v>32678930.753722407</v>
          </cell>
        </row>
        <row r="71">
          <cell r="AY71">
            <v>5134108.32</v>
          </cell>
        </row>
        <row r="72">
          <cell r="AY72">
            <v>6735016.6415999997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korenromp@avenirhealth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E206"/>
  <sheetViews>
    <sheetView workbookViewId="0">
      <pane xSplit="2" ySplit="1" topLeftCell="BC26" activePane="bottomRight" state="frozen"/>
      <selection pane="topRight" activeCell="C1" sqref="C1"/>
      <selection pane="bottomLeft" activeCell="A2" sqref="A2"/>
      <selection pane="bottomRight" activeCell="B45" sqref="B45"/>
    </sheetView>
  </sheetViews>
  <sheetFormatPr defaultColWidth="8.6640625" defaultRowHeight="14.4" x14ac:dyDescent="0.3"/>
  <cols>
    <col min="1" max="1" width="31.44140625" style="104" customWidth="1"/>
    <col min="2" max="2" width="63.33203125" style="104" customWidth="1"/>
    <col min="3" max="32" width="9.109375" style="104" customWidth="1"/>
    <col min="33" max="38" width="9.109375" style="104" bestFit="1" customWidth="1"/>
    <col min="39" max="48" width="10.109375" style="104" bestFit="1" customWidth="1"/>
    <col min="49" max="63" width="11.109375" style="104" bestFit="1" customWidth="1"/>
    <col min="64" max="83" width="9.109375" style="104" customWidth="1"/>
    <col min="84" max="16384" width="8.6640625" style="104"/>
  </cols>
  <sheetData>
    <row r="1" spans="1:83" x14ac:dyDescent="0.3">
      <c r="A1"/>
      <c r="B1" t="s">
        <v>147</v>
      </c>
      <c r="C1">
        <v>1970</v>
      </c>
      <c r="D1">
        <v>1971</v>
      </c>
      <c r="E1">
        <v>1972</v>
      </c>
      <c r="F1">
        <v>1973</v>
      </c>
      <c r="G1">
        <v>1974</v>
      </c>
      <c r="H1">
        <v>1975</v>
      </c>
      <c r="I1">
        <v>1976</v>
      </c>
      <c r="J1">
        <v>1977</v>
      </c>
      <c r="K1">
        <v>1978</v>
      </c>
      <c r="L1">
        <v>1979</v>
      </c>
      <c r="M1">
        <v>1980</v>
      </c>
      <c r="N1">
        <v>1981</v>
      </c>
      <c r="O1">
        <v>1982</v>
      </c>
      <c r="P1">
        <v>1983</v>
      </c>
      <c r="Q1">
        <v>1984</v>
      </c>
      <c r="R1">
        <v>1985</v>
      </c>
      <c r="S1">
        <v>1986</v>
      </c>
      <c r="T1">
        <v>1987</v>
      </c>
      <c r="U1">
        <v>1988</v>
      </c>
      <c r="V1">
        <v>1989</v>
      </c>
      <c r="W1">
        <v>1990</v>
      </c>
      <c r="X1">
        <v>1991</v>
      </c>
      <c r="Y1">
        <v>1992</v>
      </c>
      <c r="Z1">
        <v>1993</v>
      </c>
      <c r="AA1">
        <v>1994</v>
      </c>
      <c r="AB1">
        <v>1995</v>
      </c>
      <c r="AC1">
        <v>1996</v>
      </c>
      <c r="AD1">
        <v>1997</v>
      </c>
      <c r="AE1">
        <v>1998</v>
      </c>
      <c r="AF1">
        <v>1999</v>
      </c>
      <c r="AG1">
        <v>2000</v>
      </c>
      <c r="AH1">
        <v>2001</v>
      </c>
      <c r="AI1">
        <v>2002</v>
      </c>
      <c r="AJ1">
        <v>2003</v>
      </c>
      <c r="AK1">
        <v>2004</v>
      </c>
      <c r="AL1">
        <v>2005</v>
      </c>
      <c r="AM1">
        <v>2006</v>
      </c>
      <c r="AN1">
        <v>2007</v>
      </c>
      <c r="AO1">
        <v>2008</v>
      </c>
      <c r="AP1">
        <v>2009</v>
      </c>
      <c r="AQ1">
        <v>2010</v>
      </c>
      <c r="AR1">
        <v>2011</v>
      </c>
      <c r="AS1">
        <v>2012</v>
      </c>
      <c r="AT1">
        <v>2013</v>
      </c>
      <c r="AU1">
        <v>2014</v>
      </c>
      <c r="AV1">
        <v>2015</v>
      </c>
      <c r="AW1">
        <v>2016</v>
      </c>
      <c r="AX1">
        <v>2017</v>
      </c>
      <c r="AY1">
        <v>2018</v>
      </c>
      <c r="AZ1">
        <v>2019</v>
      </c>
      <c r="BA1">
        <v>2020</v>
      </c>
      <c r="BB1">
        <v>2021</v>
      </c>
      <c r="BC1">
        <v>2022</v>
      </c>
      <c r="BD1">
        <v>2023</v>
      </c>
      <c r="BE1">
        <v>2024</v>
      </c>
      <c r="BF1">
        <v>2025</v>
      </c>
      <c r="BG1">
        <v>2026</v>
      </c>
      <c r="BH1">
        <v>2027</v>
      </c>
      <c r="BI1">
        <v>2028</v>
      </c>
      <c r="BJ1">
        <v>2029</v>
      </c>
      <c r="BK1">
        <v>2030</v>
      </c>
      <c r="BL1">
        <v>2031</v>
      </c>
      <c r="BM1">
        <v>2032</v>
      </c>
      <c r="BN1">
        <v>2033</v>
      </c>
      <c r="BO1">
        <v>2034</v>
      </c>
      <c r="BP1">
        <v>2035</v>
      </c>
      <c r="BQ1">
        <v>2036</v>
      </c>
      <c r="BR1">
        <v>2037</v>
      </c>
      <c r="BS1">
        <v>2038</v>
      </c>
      <c r="BT1">
        <v>2039</v>
      </c>
      <c r="BU1">
        <v>2040</v>
      </c>
      <c r="BV1">
        <v>2041</v>
      </c>
      <c r="BW1">
        <v>2042</v>
      </c>
      <c r="BX1">
        <v>2043</v>
      </c>
      <c r="BY1">
        <v>2044</v>
      </c>
      <c r="BZ1">
        <v>2045</v>
      </c>
      <c r="CA1">
        <v>2046</v>
      </c>
      <c r="CB1">
        <v>2047</v>
      </c>
      <c r="CC1">
        <v>2048</v>
      </c>
      <c r="CD1">
        <v>2049</v>
      </c>
      <c r="CE1">
        <v>2050</v>
      </c>
    </row>
    <row r="2" spans="1:83" x14ac:dyDescent="0.3">
      <c r="A2" t="s">
        <v>0</v>
      </c>
      <c r="B2" t="s">
        <v>1</v>
      </c>
      <c r="C2">
        <v>3248.6658533773402</v>
      </c>
      <c r="D2">
        <v>3255.9333389860699</v>
      </c>
      <c r="E2">
        <v>3863.3523208350198</v>
      </c>
      <c r="F2">
        <v>4344.10430508426</v>
      </c>
      <c r="G2">
        <v>4722.2020355300201</v>
      </c>
      <c r="H2">
        <v>4986.7672062751399</v>
      </c>
      <c r="I2">
        <v>5151.6211746362796</v>
      </c>
      <c r="J2">
        <v>5266.0673954063705</v>
      </c>
      <c r="K2">
        <v>5372.5913288045504</v>
      </c>
      <c r="L2">
        <v>5495.3773277464097</v>
      </c>
      <c r="M2">
        <v>5644.3541406191498</v>
      </c>
      <c r="N2">
        <v>5820.97560584844</v>
      </c>
      <c r="O2">
        <v>6020.83620918215</v>
      </c>
      <c r="P2">
        <v>6236.8489947959097</v>
      </c>
      <c r="Q2">
        <v>6460.0100393816401</v>
      </c>
      <c r="R2">
        <v>6679.20147745552</v>
      </c>
      <c r="S2">
        <v>6891.2177274013102</v>
      </c>
      <c r="T2">
        <v>7070.0390332072302</v>
      </c>
      <c r="U2">
        <v>7214.40871381323</v>
      </c>
      <c r="V2">
        <v>7326.4256372931104</v>
      </c>
      <c r="W2">
        <v>7418.3289873369404</v>
      </c>
      <c r="X2">
        <v>7501.3339005596499</v>
      </c>
      <c r="Y2">
        <v>7580.6555982168302</v>
      </c>
      <c r="Z2">
        <v>7658.7054846300098</v>
      </c>
      <c r="AA2">
        <v>7734.7115166616304</v>
      </c>
      <c r="AB2">
        <v>7777.2822140576</v>
      </c>
      <c r="AC2">
        <v>7753.9237567316504</v>
      </c>
      <c r="AD2">
        <v>7665.2790496609196</v>
      </c>
      <c r="AE2">
        <v>7517.5232145256296</v>
      </c>
      <c r="AF2">
        <v>7347.8957784574704</v>
      </c>
      <c r="AG2">
        <v>7140.8615455523404</v>
      </c>
      <c r="AH2">
        <v>6903.3332174135203</v>
      </c>
      <c r="AI2">
        <v>6626.43121800472</v>
      </c>
      <c r="AJ2">
        <v>6324.2473198647003</v>
      </c>
      <c r="AK2">
        <v>6025.9328862581197</v>
      </c>
      <c r="AL2">
        <v>5729.8307862091497</v>
      </c>
      <c r="AM2">
        <v>5451.0506786266096</v>
      </c>
      <c r="AN2">
        <v>5210.1220735058396</v>
      </c>
      <c r="AO2">
        <v>5009.0425122001498</v>
      </c>
      <c r="AP2">
        <v>4846.0333108671703</v>
      </c>
      <c r="AQ2">
        <v>4722.4354874566598</v>
      </c>
      <c r="AR2">
        <v>4635.8224056940699</v>
      </c>
      <c r="AS2">
        <v>4581.1879296795896</v>
      </c>
      <c r="AT2">
        <v>4552.5221137060998</v>
      </c>
      <c r="AU2">
        <v>4542.1431647823601</v>
      </c>
      <c r="AV2">
        <v>4547.02283118173</v>
      </c>
      <c r="AW2">
        <v>4564.5637745045597</v>
      </c>
      <c r="AX2">
        <v>4596.2356812227499</v>
      </c>
      <c r="AY2">
        <v>4648.8030433602898</v>
      </c>
      <c r="AZ2">
        <v>4720.0486102342802</v>
      </c>
      <c r="BA2">
        <v>4807.7238958466496</v>
      </c>
      <c r="BB2">
        <v>4885.8767364646301</v>
      </c>
      <c r="BC2">
        <v>4931.0453446429601</v>
      </c>
      <c r="BD2">
        <v>4946.2275850137003</v>
      </c>
      <c r="BE2">
        <v>4956.8203883255001</v>
      </c>
      <c r="BF2">
        <v>4981.9096056238805</v>
      </c>
      <c r="BG2">
        <v>5018.8070310992998</v>
      </c>
      <c r="BH2">
        <v>5065.5790362412699</v>
      </c>
      <c r="BI2">
        <v>5120.6141947126898</v>
      </c>
      <c r="BJ2">
        <v>5182.5749839514101</v>
      </c>
      <c r="BK2">
        <v>5250.3586110124297</v>
      </c>
      <c r="BL2">
        <v>5323.0528068653603</v>
      </c>
      <c r="BM2">
        <v>5399.9069384632403</v>
      </c>
      <c r="BN2">
        <v>5480.30082115804</v>
      </c>
      <c r="BO2">
        <v>5563.7335787750098</v>
      </c>
      <c r="BP2">
        <v>5649.8099597392102</v>
      </c>
      <c r="BQ2">
        <v>5738.2303702651598</v>
      </c>
      <c r="BR2">
        <v>5828.7437175657797</v>
      </c>
      <c r="BS2">
        <v>5921.1243430960503</v>
      </c>
      <c r="BT2">
        <v>6015.1510674820302</v>
      </c>
      <c r="BU2">
        <v>6110.6094243777598</v>
      </c>
      <c r="BV2">
        <v>6207.3034008446903</v>
      </c>
      <c r="BW2">
        <v>6305.0296012202898</v>
      </c>
      <c r="BX2">
        <v>6403.5642878948202</v>
      </c>
      <c r="BY2">
        <v>6502.6662288814896</v>
      </c>
      <c r="BZ2">
        <v>6602.0813248268296</v>
      </c>
      <c r="CA2">
        <v>6701.5584716984204</v>
      </c>
      <c r="CB2">
        <v>6800.85023377993</v>
      </c>
      <c r="CC2">
        <v>6899.7273296405001</v>
      </c>
      <c r="CD2">
        <v>6997.9830006243001</v>
      </c>
      <c r="CE2">
        <v>7095.4403430766897</v>
      </c>
    </row>
    <row r="3" spans="1:83" x14ac:dyDescent="0.3">
      <c r="A3" t="s">
        <v>0</v>
      </c>
      <c r="B3" t="s">
        <v>137</v>
      </c>
      <c r="C3" s="113">
        <v>6.03759825876877</v>
      </c>
      <c r="D3" s="113">
        <v>5.8633162326926698</v>
      </c>
      <c r="E3" s="113">
        <v>6.7756607783290503</v>
      </c>
      <c r="F3" s="113">
        <v>7.42542252462321</v>
      </c>
      <c r="G3" s="113">
        <v>7.8662204223634404</v>
      </c>
      <c r="H3" s="113">
        <v>8.0928449658042396</v>
      </c>
      <c r="I3" s="113">
        <v>8.1413920873711305</v>
      </c>
      <c r="J3" s="113">
        <v>8.1005314670236803</v>
      </c>
      <c r="K3" s="113">
        <v>8.0403106879732693</v>
      </c>
      <c r="L3" s="113">
        <v>7.9960466863623001</v>
      </c>
      <c r="M3" s="113">
        <v>7.9788847583787996</v>
      </c>
      <c r="N3" s="113">
        <v>7.9864842341143101</v>
      </c>
      <c r="O3" s="113">
        <v>8.0141496026633501</v>
      </c>
      <c r="P3" s="113">
        <v>8.0525299213010104</v>
      </c>
      <c r="Q3" s="113">
        <v>8.0940125670191101</v>
      </c>
      <c r="R3" s="113">
        <v>8.1344876007494502</v>
      </c>
      <c r="S3" s="113">
        <v>8.1442014489008194</v>
      </c>
      <c r="T3" s="113">
        <v>8.1072266935547397</v>
      </c>
      <c r="U3" s="113">
        <v>8.0254392607960199</v>
      </c>
      <c r="V3" s="113">
        <v>7.9043003334911797</v>
      </c>
      <c r="W3" s="113">
        <v>7.7599224376451499</v>
      </c>
      <c r="X3" s="113">
        <v>7.6064671274154003</v>
      </c>
      <c r="Y3" s="113">
        <v>7.4507993529883398</v>
      </c>
      <c r="Z3" s="113">
        <v>7.29639024777918</v>
      </c>
      <c r="AA3" s="113">
        <v>7.1435373187130304</v>
      </c>
      <c r="AB3" s="113">
        <v>6.96496120462551</v>
      </c>
      <c r="AC3" s="113">
        <v>6.7353337956953698</v>
      </c>
      <c r="AD3" s="113">
        <v>6.4602304578269303</v>
      </c>
      <c r="AE3" s="113">
        <v>6.1501290957008301</v>
      </c>
      <c r="AF3" s="113">
        <v>5.8396760302718196</v>
      </c>
      <c r="AG3" s="113">
        <v>5.5184164941608698</v>
      </c>
      <c r="AH3" s="113">
        <v>5.1918740300661801</v>
      </c>
      <c r="AI3" s="113">
        <v>4.8532909023397499</v>
      </c>
      <c r="AJ3" s="113">
        <v>4.5124283378522003</v>
      </c>
      <c r="AK3" s="113">
        <v>4.1888726251361001</v>
      </c>
      <c r="AL3" s="113">
        <v>3.8803576246937301</v>
      </c>
      <c r="AM3" s="113">
        <v>3.5962183968186201</v>
      </c>
      <c r="AN3" s="113">
        <v>3.3479545888501101</v>
      </c>
      <c r="AO3" s="113">
        <v>3.1344685166874098</v>
      </c>
      <c r="AP3" s="113">
        <v>2.9526701300564899</v>
      </c>
      <c r="AQ3" s="113">
        <v>2.8014278415000802</v>
      </c>
      <c r="AR3" s="113">
        <v>2.67736440216976</v>
      </c>
      <c r="AS3" s="113">
        <v>2.5758843502632098</v>
      </c>
      <c r="AT3" s="113">
        <v>2.4922232237522399</v>
      </c>
      <c r="AU3" s="113">
        <v>2.4214177214509198</v>
      </c>
      <c r="AV3" s="113">
        <v>2.3614970405606801</v>
      </c>
      <c r="AW3" s="113">
        <v>2.3107684256206298</v>
      </c>
      <c r="AX3" s="113">
        <v>2.2696833377557799</v>
      </c>
      <c r="AY3" s="113">
        <v>2.2408410800584102</v>
      </c>
      <c r="AZ3" s="113">
        <v>2.2219364651865199</v>
      </c>
      <c r="BA3" s="113">
        <v>2.2103961614407299</v>
      </c>
      <c r="BB3" s="113">
        <v>2.1963118171525702</v>
      </c>
      <c r="BC3" s="113">
        <v>2.1684670415656502</v>
      </c>
      <c r="BD3" s="113">
        <v>2.12916195345968</v>
      </c>
      <c r="BE3" s="113">
        <v>2.0900575743862801</v>
      </c>
      <c r="BF3" s="113">
        <v>2.0591642891656399</v>
      </c>
      <c r="BG3" s="113">
        <v>2.0348932510365101</v>
      </c>
      <c r="BH3" s="113">
        <v>2.0160653263922401</v>
      </c>
      <c r="BI3" s="113">
        <v>2.0016617934671301</v>
      </c>
      <c r="BJ3" s="113">
        <v>1.9908205205588001</v>
      </c>
      <c r="BK3" s="113">
        <v>1.9828474920564401</v>
      </c>
      <c r="BL3" s="113">
        <v>1.97716775624979</v>
      </c>
      <c r="BM3" s="113">
        <v>1.9733176004211599</v>
      </c>
      <c r="BN3" s="113">
        <v>1.9709229572363101</v>
      </c>
      <c r="BO3" s="113">
        <v>1.9696414809248199</v>
      </c>
      <c r="BP3" s="113">
        <v>1.9691342364668301</v>
      </c>
      <c r="BQ3" s="113">
        <v>1.9692312309761499</v>
      </c>
      <c r="BR3" s="113">
        <v>1.9698865451969001</v>
      </c>
      <c r="BS3" s="113">
        <v>1.97115041534489</v>
      </c>
      <c r="BT3" s="113">
        <v>1.97303410822173</v>
      </c>
      <c r="BU3" s="113">
        <v>1.97546125677784</v>
      </c>
      <c r="BV3" s="113">
        <v>1.9784236866763201</v>
      </c>
      <c r="BW3" s="113">
        <v>1.9819708852020701</v>
      </c>
      <c r="BX3" s="113">
        <v>1.98616159926379</v>
      </c>
      <c r="BY3" s="113">
        <v>1.9910397866657601</v>
      </c>
      <c r="BZ3" s="113">
        <v>1.99659154994056</v>
      </c>
      <c r="CA3" s="113">
        <v>2.0027787966871502</v>
      </c>
      <c r="CB3" s="113">
        <v>2.0095387619955698</v>
      </c>
      <c r="CC3" s="113">
        <v>2.0167831648417001</v>
      </c>
      <c r="CD3" s="113">
        <v>2.02434197987243</v>
      </c>
      <c r="CE3" s="113">
        <v>2.0320687429384101</v>
      </c>
    </row>
    <row r="4" spans="1:83" x14ac:dyDescent="0.3">
      <c r="A4" t="s">
        <v>0</v>
      </c>
      <c r="B4" t="s">
        <v>129</v>
      </c>
      <c r="C4">
        <v>0.25938320432888001</v>
      </c>
      <c r="D4">
        <v>0.26647569359953799</v>
      </c>
      <c r="E4">
        <v>0.30029003720445002</v>
      </c>
      <c r="F4">
        <v>0.32850154295186501</v>
      </c>
      <c r="G4">
        <v>0.347871548068999</v>
      </c>
      <c r="H4">
        <v>0.358242571881845</v>
      </c>
      <c r="I4">
        <v>0.36104376745732097</v>
      </c>
      <c r="J4">
        <v>0.35989257731345897</v>
      </c>
      <c r="K4">
        <v>0.35772577857100002</v>
      </c>
      <c r="L4">
        <v>0.35609074670928997</v>
      </c>
      <c r="M4">
        <v>0.35551378709586501</v>
      </c>
      <c r="N4">
        <v>0.35593063982782502</v>
      </c>
      <c r="O4">
        <v>0.35716202019432802</v>
      </c>
      <c r="P4">
        <v>0.35882083257416397</v>
      </c>
      <c r="Q4">
        <v>0.36058694584546103</v>
      </c>
      <c r="R4">
        <v>0.36228135449573201</v>
      </c>
      <c r="S4">
        <v>0.36267840089096598</v>
      </c>
      <c r="T4">
        <v>0.36111577461863797</v>
      </c>
      <c r="U4">
        <v>0.35766553532369599</v>
      </c>
      <c r="V4">
        <v>0.352533088117996</v>
      </c>
      <c r="W4">
        <v>0.34642127737803102</v>
      </c>
      <c r="X4">
        <v>0.33989541944956803</v>
      </c>
      <c r="Y4">
        <v>0.333265953126549</v>
      </c>
      <c r="Z4">
        <v>0.32668759897406002</v>
      </c>
      <c r="AA4">
        <v>0.32017345855402701</v>
      </c>
      <c r="AB4">
        <v>0.31261021931242799</v>
      </c>
      <c r="AC4">
        <v>0.30292535878217602</v>
      </c>
      <c r="AD4">
        <v>0.29129375061136398</v>
      </c>
      <c r="AE4">
        <v>0.27811626806356199</v>
      </c>
      <c r="AF4">
        <v>0.26475443186987602</v>
      </c>
      <c r="AG4">
        <v>0.250833723753216</v>
      </c>
      <c r="AH4">
        <v>0.236115603360778</v>
      </c>
      <c r="AI4">
        <v>0.22080529154001499</v>
      </c>
      <c r="AJ4">
        <v>0.20538325635278801</v>
      </c>
      <c r="AK4">
        <v>0.190694752731593</v>
      </c>
      <c r="AL4">
        <v>0.176701724851165</v>
      </c>
      <c r="AM4">
        <v>0.16380741963120299</v>
      </c>
      <c r="AN4">
        <v>0.15250166909436899</v>
      </c>
      <c r="AO4">
        <v>0.14275383189428001</v>
      </c>
      <c r="AP4">
        <v>0.134428490903818</v>
      </c>
      <c r="AQ4">
        <v>0.12748197166370001</v>
      </c>
      <c r="AR4">
        <v>0.121753749002038</v>
      </c>
      <c r="AS4">
        <v>0.11704668182641501</v>
      </c>
      <c r="AT4">
        <v>0.112965535159851</v>
      </c>
      <c r="AU4">
        <v>0.109472127265537</v>
      </c>
      <c r="AV4">
        <v>0.106482073039355</v>
      </c>
      <c r="AW4">
        <v>0.103914793097323</v>
      </c>
      <c r="AX4">
        <v>0.102128389759453</v>
      </c>
      <c r="AY4">
        <v>0.100892157555483</v>
      </c>
      <c r="AZ4">
        <v>0.100089151649369</v>
      </c>
      <c r="BA4">
        <v>9.9608111518896994E-2</v>
      </c>
      <c r="BB4">
        <v>9.8592373904604E-2</v>
      </c>
      <c r="BC4">
        <v>9.7004949205270904E-2</v>
      </c>
      <c r="BD4">
        <v>9.4948461765586398E-2</v>
      </c>
      <c r="BE4">
        <v>9.32541537456852E-2</v>
      </c>
      <c r="BF4">
        <v>9.1900978548707005E-2</v>
      </c>
      <c r="BG4">
        <v>9.0835274111510003E-2</v>
      </c>
      <c r="BH4">
        <v>9.0007416038816304E-2</v>
      </c>
      <c r="BI4">
        <v>8.9373361925336903E-2</v>
      </c>
      <c r="BJ4">
        <v>8.8895600020799603E-2</v>
      </c>
      <c r="BK4">
        <v>8.8543835689210898E-2</v>
      </c>
      <c r="BL4">
        <v>8.8292947127715501E-2</v>
      </c>
      <c r="BM4">
        <v>8.8122634453129803E-2</v>
      </c>
      <c r="BN4">
        <v>8.8016510444238097E-2</v>
      </c>
      <c r="BO4">
        <v>8.7959552945236094E-2</v>
      </c>
      <c r="BP4">
        <v>8.7936895205482299E-2</v>
      </c>
      <c r="BQ4">
        <v>8.7940981379113395E-2</v>
      </c>
      <c r="BR4">
        <v>8.7969735405056496E-2</v>
      </c>
      <c r="BS4">
        <v>8.8025300038798202E-2</v>
      </c>
      <c r="BT4">
        <v>8.8108179779436996E-2</v>
      </c>
      <c r="BU4">
        <v>8.8215076067189105E-2</v>
      </c>
      <c r="BV4">
        <v>8.8345593765474698E-2</v>
      </c>
      <c r="BW4">
        <v>8.8501881856602502E-2</v>
      </c>
      <c r="BX4">
        <v>8.8686521257737905E-2</v>
      </c>
      <c r="BY4">
        <v>8.8901441073477194E-2</v>
      </c>
      <c r="BZ4">
        <v>8.9146049045409306E-2</v>
      </c>
      <c r="CA4">
        <v>8.9418661718631706E-2</v>
      </c>
      <c r="CB4">
        <v>8.9716521846215105E-2</v>
      </c>
      <c r="CC4">
        <v>9.0035736036006606E-2</v>
      </c>
      <c r="CD4">
        <v>9.0368870712732904E-2</v>
      </c>
      <c r="CE4">
        <v>9.0709503296304894E-2</v>
      </c>
    </row>
    <row r="5" spans="1:83" x14ac:dyDescent="0.3">
      <c r="A5" t="s">
        <v>0</v>
      </c>
      <c r="B5" t="s">
        <v>130</v>
      </c>
      <c r="C5">
        <v>4.2300832220660496</v>
      </c>
      <c r="D5">
        <v>4.10736348023923</v>
      </c>
      <c r="E5">
        <v>4.0518961925215597</v>
      </c>
      <c r="F5">
        <v>4.0551670477536401</v>
      </c>
      <c r="G5">
        <v>4.0958215258897503</v>
      </c>
      <c r="H5">
        <v>4.1533772951775498</v>
      </c>
      <c r="I5">
        <v>4.2122233395232502</v>
      </c>
      <c r="J5">
        <v>4.2633799457378796</v>
      </c>
      <c r="K5">
        <v>4.3045666108903298</v>
      </c>
      <c r="L5">
        <v>4.3367499002182202</v>
      </c>
      <c r="M5">
        <v>4.3621164791672999</v>
      </c>
      <c r="N5">
        <v>4.3825511093057097</v>
      </c>
      <c r="O5">
        <v>4.4020582608963101</v>
      </c>
      <c r="P5">
        <v>4.4225992593588899</v>
      </c>
      <c r="Q5">
        <v>4.4466926472967296</v>
      </c>
      <c r="R5">
        <v>4.4784256525350301</v>
      </c>
      <c r="S5">
        <v>4.5023699722520103</v>
      </c>
      <c r="T5">
        <v>4.5230896555214199</v>
      </c>
      <c r="U5">
        <v>4.5374660603626404</v>
      </c>
      <c r="V5">
        <v>4.5432151225039199</v>
      </c>
      <c r="W5">
        <v>4.53922229344073</v>
      </c>
      <c r="X5">
        <v>4.5260785314419802</v>
      </c>
      <c r="Y5">
        <v>4.5050192375864802</v>
      </c>
      <c r="Z5">
        <v>4.4774608360567001</v>
      </c>
      <c r="AA5">
        <v>4.44482270080203</v>
      </c>
      <c r="AB5">
        <v>4.4074606720085896</v>
      </c>
      <c r="AC5">
        <v>4.3636686036491996</v>
      </c>
      <c r="AD5">
        <v>4.3111324006635297</v>
      </c>
      <c r="AE5">
        <v>4.2489492815006802</v>
      </c>
      <c r="AF5">
        <v>4.1780326502581504</v>
      </c>
      <c r="AG5">
        <v>4.09969855104712</v>
      </c>
      <c r="AH5">
        <v>3.9964158338656102</v>
      </c>
      <c r="AI5">
        <v>3.8702545110631301</v>
      </c>
      <c r="AJ5">
        <v>3.72279884217359</v>
      </c>
      <c r="AK5">
        <v>3.55688665230223</v>
      </c>
      <c r="AL5">
        <v>3.37670339272342</v>
      </c>
      <c r="AM5">
        <v>3.1865588600117598</v>
      </c>
      <c r="AN5">
        <v>2.9908602207917898</v>
      </c>
      <c r="AO5">
        <v>2.79417003220503</v>
      </c>
      <c r="AP5">
        <v>2.6005949532415298</v>
      </c>
      <c r="AQ5">
        <v>2.41341167276688</v>
      </c>
      <c r="AR5">
        <v>2.2352082701179499</v>
      </c>
      <c r="AS5">
        <v>2.0677832847983599</v>
      </c>
      <c r="AT5">
        <v>1.90464336213145</v>
      </c>
      <c r="AU5">
        <v>1.7488056889557999</v>
      </c>
      <c r="AV5">
        <v>1.60248122604569</v>
      </c>
      <c r="AW5">
        <v>1.46703400617052</v>
      </c>
      <c r="AX5">
        <v>1.3542206904265801</v>
      </c>
      <c r="AY5">
        <v>1.2606169320957401</v>
      </c>
      <c r="AZ5">
        <v>1.1831039252183899</v>
      </c>
      <c r="BA5">
        <v>1.1188276616026001</v>
      </c>
      <c r="BB5">
        <v>1.0558221194164401</v>
      </c>
      <c r="BC5">
        <v>0.99435679811519895</v>
      </c>
      <c r="BD5">
        <v>0.93525795490010399</v>
      </c>
      <c r="BE5">
        <v>0.88665145703632497</v>
      </c>
      <c r="BF5">
        <v>0.84654904490622596</v>
      </c>
      <c r="BG5">
        <v>0.81351230665867202</v>
      </c>
      <c r="BH5">
        <v>0.786371378756623</v>
      </c>
      <c r="BI5">
        <v>0.76413498501764499</v>
      </c>
      <c r="BJ5">
        <v>0.74596773180208298</v>
      </c>
      <c r="BK5">
        <v>0.73117775533277296</v>
      </c>
      <c r="BL5">
        <v>0.71918595724440004</v>
      </c>
      <c r="BM5">
        <v>0.70951163986172805</v>
      </c>
      <c r="BN5">
        <v>0.70175581525265995</v>
      </c>
      <c r="BO5">
        <v>0.69557186263618098</v>
      </c>
      <c r="BP5">
        <v>0.69064954033611703</v>
      </c>
      <c r="BQ5">
        <v>0.68676612984163798</v>
      </c>
      <c r="BR5">
        <v>0.68376851958886098</v>
      </c>
      <c r="BS5">
        <v>0.68155962446813201</v>
      </c>
      <c r="BT5">
        <v>0.68004960450348095</v>
      </c>
      <c r="BU5">
        <v>0.67913578002674402</v>
      </c>
      <c r="BV5">
        <v>0.67875126072796699</v>
      </c>
      <c r="BW5">
        <v>0.67886086675106605</v>
      </c>
      <c r="BX5">
        <v>0.67944330819033905</v>
      </c>
      <c r="BY5">
        <v>0.68048067406885904</v>
      </c>
      <c r="BZ5">
        <v>0.681942087579959</v>
      </c>
      <c r="CA5">
        <v>0.68379262360466497</v>
      </c>
      <c r="CB5">
        <v>0.68599251154365604</v>
      </c>
      <c r="CC5">
        <v>0.688495155272698</v>
      </c>
      <c r="CD5">
        <v>0.69122792606276995</v>
      </c>
      <c r="CE5">
        <v>0.69412688763599895</v>
      </c>
    </row>
    <row r="6" spans="1:83" x14ac:dyDescent="0.3">
      <c r="A6" t="s">
        <v>0</v>
      </c>
      <c r="B6" t="s">
        <v>131</v>
      </c>
      <c r="C6">
        <v>6.3020629509655701E-2</v>
      </c>
      <c r="D6">
        <v>0.26036250744821499</v>
      </c>
      <c r="E6">
        <v>0.38181827760348203</v>
      </c>
      <c r="F6">
        <v>0.45825719002363102</v>
      </c>
      <c r="G6">
        <v>0.50836941237724897</v>
      </c>
      <c r="H6">
        <v>0.54300316947587202</v>
      </c>
      <c r="I6">
        <v>0.56816222565672703</v>
      </c>
      <c r="J6">
        <v>0.587034438811604</v>
      </c>
      <c r="K6">
        <v>0.60136219370920896</v>
      </c>
      <c r="L6">
        <v>0.61217858142768</v>
      </c>
      <c r="M6">
        <v>0.62023390559424096</v>
      </c>
      <c r="N6">
        <v>0.62610864622448004</v>
      </c>
      <c r="O6">
        <v>0.630681112541709</v>
      </c>
      <c r="P6">
        <v>0.63455732914084595</v>
      </c>
      <c r="Q6">
        <v>0.63842407563633596</v>
      </c>
      <c r="R6">
        <v>0.64318028555224604</v>
      </c>
      <c r="S6">
        <v>0.64686348010950301</v>
      </c>
      <c r="T6">
        <v>0.65037261179379502</v>
      </c>
      <c r="U6">
        <v>0.65348981511554305</v>
      </c>
      <c r="V6">
        <v>0.65592735382635803</v>
      </c>
      <c r="W6">
        <v>0.65743008975643102</v>
      </c>
      <c r="X6">
        <v>0.65787347753042102</v>
      </c>
      <c r="Y6">
        <v>0.65723825044860895</v>
      </c>
      <c r="Z6">
        <v>0.65558500543625997</v>
      </c>
      <c r="AA6">
        <v>0.65303868286142697</v>
      </c>
      <c r="AB6">
        <v>0.64973419286396705</v>
      </c>
      <c r="AC6">
        <v>0.64569618864967804</v>
      </c>
      <c r="AD6">
        <v>0.64080508600163599</v>
      </c>
      <c r="AE6">
        <v>0.63496295943790504</v>
      </c>
      <c r="AF6">
        <v>0.62814010286282695</v>
      </c>
      <c r="AG6">
        <v>0.62036719820586606</v>
      </c>
      <c r="AH6">
        <v>0.61106804805738402</v>
      </c>
      <c r="AI6">
        <v>0.59946157888012197</v>
      </c>
      <c r="AJ6">
        <v>0.58503448916599898</v>
      </c>
      <c r="AK6">
        <v>0.56757698948339796</v>
      </c>
      <c r="AL6">
        <v>0.54724822137151496</v>
      </c>
      <c r="AM6">
        <v>0.52440620598287402</v>
      </c>
      <c r="AN6">
        <v>0.49947354626811402</v>
      </c>
      <c r="AO6">
        <v>0.473003552052498</v>
      </c>
      <c r="AP6">
        <v>0.44563035895043601</v>
      </c>
      <c r="AQ6">
        <v>0.41795011750616801</v>
      </c>
      <c r="AR6">
        <v>0.39049711237974599</v>
      </c>
      <c r="AS6">
        <v>0.36373130836063899</v>
      </c>
      <c r="AT6">
        <v>0.33781787071285002</v>
      </c>
      <c r="AU6">
        <v>0.31281042873193299</v>
      </c>
      <c r="AV6">
        <v>0.28887599860947999</v>
      </c>
      <c r="AW6">
        <v>0.26619371641190698</v>
      </c>
      <c r="AX6">
        <v>0.24523007972820099</v>
      </c>
      <c r="AY6">
        <v>0.22644507685062101</v>
      </c>
      <c r="AZ6">
        <v>0.20993977659983201</v>
      </c>
      <c r="BA6">
        <v>0.195599683978884</v>
      </c>
      <c r="BB6">
        <v>0.183180950407895</v>
      </c>
      <c r="BC6">
        <v>0.17198322191005699</v>
      </c>
      <c r="BD6">
        <v>0.16167159898751199</v>
      </c>
      <c r="BE6">
        <v>0.15228592800034799</v>
      </c>
      <c r="BF6">
        <v>0.14398642074279699</v>
      </c>
      <c r="BG6">
        <v>0.13678533587269001</v>
      </c>
      <c r="BH6">
        <v>0.13062353210979999</v>
      </c>
      <c r="BI6">
        <v>0.12540484436958399</v>
      </c>
      <c r="BJ6">
        <v>0.121019901904123</v>
      </c>
      <c r="BK6">
        <v>0.117360610704319</v>
      </c>
      <c r="BL6">
        <v>0.114325112656068</v>
      </c>
      <c r="BM6">
        <v>0.11182147196741</v>
      </c>
      <c r="BN6">
        <v>0.109768530778264</v>
      </c>
      <c r="BO6">
        <v>0.10809326454267799</v>
      </c>
      <c r="BP6">
        <v>0.10672937555961801</v>
      </c>
      <c r="BQ6">
        <v>0.105625782768851</v>
      </c>
      <c r="BR6">
        <v>0.104743977872813</v>
      </c>
      <c r="BS6">
        <v>0.10405594751094401</v>
      </c>
      <c r="BT6">
        <v>0.103536600778018</v>
      </c>
      <c r="BU6">
        <v>0.103160569820335</v>
      </c>
      <c r="BV6">
        <v>0.102909480713701</v>
      </c>
      <c r="BW6">
        <v>0.10277115572059101</v>
      </c>
      <c r="BX6">
        <v>0.10273673977037499</v>
      </c>
      <c r="BY6">
        <v>0.10279893433512099</v>
      </c>
      <c r="BZ6">
        <v>0.102949333211778</v>
      </c>
      <c r="CA6">
        <v>0.10317959724185501</v>
      </c>
      <c r="CB6">
        <v>0.103481183561368</v>
      </c>
      <c r="CC6">
        <v>0.10384490495420801</v>
      </c>
      <c r="CD6">
        <v>0.104257882743219</v>
      </c>
      <c r="CE6">
        <v>0.104708731141997</v>
      </c>
    </row>
    <row r="7" spans="1:83" x14ac:dyDescent="0.3">
      <c r="A7" t="s">
        <v>0</v>
      </c>
      <c r="B7" t="s">
        <v>132</v>
      </c>
      <c r="C7">
        <v>0.65801294565471802</v>
      </c>
      <c r="D7">
        <v>0.14084740826713399</v>
      </c>
      <c r="E7">
        <v>7.4145200628382493E-2</v>
      </c>
      <c r="F7">
        <v>6.8367246308666099E-2</v>
      </c>
      <c r="G7">
        <v>7.05234932401166E-2</v>
      </c>
      <c r="H7">
        <v>7.2878079986331501E-2</v>
      </c>
      <c r="I7">
        <v>7.4137943331961206E-2</v>
      </c>
      <c r="J7">
        <v>7.4258405463737104E-2</v>
      </c>
      <c r="K7">
        <v>7.3592683979745194E-2</v>
      </c>
      <c r="L7">
        <v>7.2511551325332796E-2</v>
      </c>
      <c r="M7">
        <v>7.1296802272347901E-2</v>
      </c>
      <c r="N7">
        <v>7.0125532021206499E-2</v>
      </c>
      <c r="O7">
        <v>6.9129408575330203E-2</v>
      </c>
      <c r="P7">
        <v>6.8348686786714699E-2</v>
      </c>
      <c r="Q7">
        <v>6.77923855639571E-2</v>
      </c>
      <c r="R7">
        <v>6.7462025041427204E-2</v>
      </c>
      <c r="S7">
        <v>6.7075535143603607E-2</v>
      </c>
      <c r="T7">
        <v>6.6600606584788793E-2</v>
      </c>
      <c r="U7">
        <v>6.5890800474773803E-2</v>
      </c>
      <c r="V7">
        <v>6.48961461706523E-2</v>
      </c>
      <c r="W7">
        <v>6.36296171407323E-2</v>
      </c>
      <c r="X7">
        <v>6.2169285593881102E-2</v>
      </c>
      <c r="Y7">
        <v>6.0586963353283597E-2</v>
      </c>
      <c r="Z7">
        <v>5.89384325125933E-2</v>
      </c>
      <c r="AA7">
        <v>5.72612796977797E-2</v>
      </c>
      <c r="AB7">
        <v>5.5490766187151999E-2</v>
      </c>
      <c r="AC7">
        <v>5.3453992300562199E-2</v>
      </c>
      <c r="AD7">
        <v>5.1040823625064603E-2</v>
      </c>
      <c r="AE7">
        <v>4.82636049861331E-2</v>
      </c>
      <c r="AF7">
        <v>4.5286220941565501E-2</v>
      </c>
      <c r="AG7">
        <v>4.2258085346511202E-2</v>
      </c>
      <c r="AH7">
        <v>4.7273757428754601E-2</v>
      </c>
      <c r="AI7">
        <v>5.2905926747120198E-2</v>
      </c>
      <c r="AJ7">
        <v>5.8086535018076903E-2</v>
      </c>
      <c r="AK7">
        <v>6.2635103475798398E-2</v>
      </c>
      <c r="AL7">
        <v>6.6474604802826201E-2</v>
      </c>
      <c r="AM7">
        <v>6.95507006040363E-2</v>
      </c>
      <c r="AN7">
        <v>7.1892388604776994E-2</v>
      </c>
      <c r="AO7">
        <v>7.3564840974201004E-2</v>
      </c>
      <c r="AP7">
        <v>7.4635709701636105E-2</v>
      </c>
      <c r="AQ7">
        <v>7.5183262913238999E-2</v>
      </c>
      <c r="AR7">
        <v>7.5295745318750995E-2</v>
      </c>
      <c r="AS7">
        <v>7.5057085970012399E-2</v>
      </c>
      <c r="AT7">
        <v>7.8049020255770596E-2</v>
      </c>
      <c r="AU7">
        <v>8.0533704125577907E-2</v>
      </c>
      <c r="AV7">
        <v>8.2150844902734096E-2</v>
      </c>
      <c r="AW7">
        <v>8.2995498415436297E-2</v>
      </c>
      <c r="AX7">
        <v>7.8191934850108502E-2</v>
      </c>
      <c r="AY7">
        <v>7.3514315806807701E-2</v>
      </c>
      <c r="AZ7">
        <v>6.9583216330373399E-2</v>
      </c>
      <c r="BA7">
        <v>6.6344829525940993E-2</v>
      </c>
      <c r="BB7">
        <v>6.8671777690699598E-2</v>
      </c>
      <c r="BC7">
        <v>7.0747837864398797E-2</v>
      </c>
      <c r="BD7">
        <v>7.1845091069728806E-2</v>
      </c>
      <c r="BE7">
        <v>6.8808560009025493E-2</v>
      </c>
      <c r="BF7">
        <v>6.5872789633492995E-2</v>
      </c>
      <c r="BG7">
        <v>6.3427331916322993E-2</v>
      </c>
      <c r="BH7">
        <v>6.1434107952727302E-2</v>
      </c>
      <c r="BI7">
        <v>5.9818413546170603E-2</v>
      </c>
      <c r="BJ7">
        <v>5.8513213582121103E-2</v>
      </c>
      <c r="BK7">
        <v>5.7463237157239999E-2</v>
      </c>
      <c r="BL7">
        <v>5.6622736934851398E-2</v>
      </c>
      <c r="BM7">
        <v>5.59541843081207E-2</v>
      </c>
      <c r="BN7">
        <v>5.5426768455279503E-2</v>
      </c>
      <c r="BO7">
        <v>5.50138206134234E-2</v>
      </c>
      <c r="BP7">
        <v>5.4691411155664497E-2</v>
      </c>
      <c r="BQ7">
        <v>5.4442868539787997E-2</v>
      </c>
      <c r="BR7">
        <v>5.4257292209244697E-2</v>
      </c>
      <c r="BS7">
        <v>5.4128384622423198E-2</v>
      </c>
      <c r="BT7">
        <v>5.4050180782850003E-2</v>
      </c>
      <c r="BU7">
        <v>5.4015276642425503E-2</v>
      </c>
      <c r="BV7">
        <v>5.4019145553995201E-2</v>
      </c>
      <c r="BW7">
        <v>5.4059860260275899E-2</v>
      </c>
      <c r="BX7">
        <v>5.4136550080694103E-2</v>
      </c>
      <c r="BY7">
        <v>5.4248486247447603E-2</v>
      </c>
      <c r="BZ7">
        <v>5.4393654930538202E-2</v>
      </c>
      <c r="CA7">
        <v>5.4569558358770601E-2</v>
      </c>
      <c r="CB7">
        <v>5.4773172712344401E-2</v>
      </c>
      <c r="CC7">
        <v>5.5000793622542198E-2</v>
      </c>
      <c r="CD7">
        <v>5.5246346310361898E-2</v>
      </c>
      <c r="CE7">
        <v>5.5504457683701998E-2</v>
      </c>
    </row>
    <row r="8" spans="1:83" x14ac:dyDescent="0.3">
      <c r="A8" t="s">
        <v>0</v>
      </c>
      <c r="B8" t="s">
        <v>133</v>
      </c>
      <c r="C8">
        <v>12.888014906779199</v>
      </c>
      <c r="D8">
        <v>12.5610830223414</v>
      </c>
      <c r="E8">
        <v>12.312772559995199</v>
      </c>
      <c r="F8">
        <v>12.126015440579399</v>
      </c>
      <c r="G8">
        <v>11.986257493965001</v>
      </c>
      <c r="H8">
        <v>11.877632033471899</v>
      </c>
      <c r="I8">
        <v>11.786688331948101</v>
      </c>
      <c r="J8">
        <v>11.7045460534566</v>
      </c>
      <c r="K8">
        <v>11.626931765085599</v>
      </c>
      <c r="L8">
        <v>11.5510774662873</v>
      </c>
      <c r="M8">
        <v>11.475510146621801</v>
      </c>
      <c r="N8">
        <v>11.398847730742601</v>
      </c>
      <c r="O8">
        <v>11.327018955746601</v>
      </c>
      <c r="P8">
        <v>11.2626453093142</v>
      </c>
      <c r="Q8">
        <v>11.211425689399199</v>
      </c>
      <c r="R8">
        <v>11.184063512699399</v>
      </c>
      <c r="S8">
        <v>11.144283069886599</v>
      </c>
      <c r="T8">
        <v>11.106414085717701</v>
      </c>
      <c r="U8">
        <v>11.066914870046601</v>
      </c>
      <c r="V8">
        <v>11.022746576156999</v>
      </c>
      <c r="W8">
        <v>10.972210735402699</v>
      </c>
      <c r="X8">
        <v>10.9155654881244</v>
      </c>
      <c r="Y8">
        <v>10.8536755718013</v>
      </c>
      <c r="Z8">
        <v>10.7876358834319</v>
      </c>
      <c r="AA8">
        <v>10.7187245160634</v>
      </c>
      <c r="AB8">
        <v>10.6470159391839</v>
      </c>
      <c r="AC8">
        <v>10.5705073419263</v>
      </c>
      <c r="AD8">
        <v>10.4866386069806</v>
      </c>
      <c r="AE8">
        <v>10.394591138322999</v>
      </c>
      <c r="AF8">
        <v>10.2955854846678</v>
      </c>
      <c r="AG8">
        <v>10.1903037052379</v>
      </c>
      <c r="AH8">
        <v>10.0769607768445</v>
      </c>
      <c r="AI8">
        <v>9.9530017745672303</v>
      </c>
      <c r="AJ8">
        <v>9.8148351524363893</v>
      </c>
      <c r="AK8">
        <v>9.6607152037518293</v>
      </c>
      <c r="AL8">
        <v>9.4914090842529806</v>
      </c>
      <c r="AM8">
        <v>9.3087579313099393</v>
      </c>
      <c r="AN8">
        <v>9.1144814711218896</v>
      </c>
      <c r="AO8">
        <v>8.9111243912648099</v>
      </c>
      <c r="AP8">
        <v>8.7019389591470997</v>
      </c>
      <c r="AQ8">
        <v>8.4898660917528908</v>
      </c>
      <c r="AR8">
        <v>8.2774435478102895</v>
      </c>
      <c r="AS8">
        <v>8.0667908049065407</v>
      </c>
      <c r="AT8">
        <v>7.8599676808241998</v>
      </c>
      <c r="AU8">
        <v>7.6590975569821902</v>
      </c>
      <c r="AV8">
        <v>7.4660868976537103</v>
      </c>
      <c r="AW8">
        <v>7.28217831618921</v>
      </c>
      <c r="AX8">
        <v>7.1079784724458701</v>
      </c>
      <c r="AY8">
        <v>6.94356090264115</v>
      </c>
      <c r="AZ8">
        <v>6.7879166369945496</v>
      </c>
      <c r="BA8">
        <v>6.63873654146603</v>
      </c>
      <c r="BB8">
        <v>6.5026597494136302</v>
      </c>
      <c r="BC8">
        <v>6.3746033935611397</v>
      </c>
      <c r="BD8">
        <v>6.2532329286087398</v>
      </c>
      <c r="BE8">
        <v>6.1381165632014296</v>
      </c>
      <c r="BF8">
        <v>6.0296487635183196</v>
      </c>
      <c r="BG8">
        <v>5.9278391402409598</v>
      </c>
      <c r="BH8">
        <v>5.8325740156306196</v>
      </c>
      <c r="BI8">
        <v>5.7435122186678997</v>
      </c>
      <c r="BJ8">
        <v>5.6602127941672098</v>
      </c>
      <c r="BK8">
        <v>5.5822754710589102</v>
      </c>
      <c r="BL8">
        <v>5.5092974987119803</v>
      </c>
      <c r="BM8">
        <v>5.4409178689770004</v>
      </c>
      <c r="BN8">
        <v>5.3768152875699702</v>
      </c>
      <c r="BO8">
        <v>5.3165838228517703</v>
      </c>
      <c r="BP8">
        <v>5.2596932595402501</v>
      </c>
      <c r="BQ8">
        <v>5.2059508959871099</v>
      </c>
      <c r="BR8">
        <v>5.1554192171272302</v>
      </c>
      <c r="BS8">
        <v>5.1083567124023102</v>
      </c>
      <c r="BT8">
        <v>5.0648869231670597</v>
      </c>
      <c r="BU8">
        <v>5.0248841332822503</v>
      </c>
      <c r="BV8">
        <v>4.9883666570702898</v>
      </c>
      <c r="BW8">
        <v>4.9554865484566397</v>
      </c>
      <c r="BX8">
        <v>4.9264159255622397</v>
      </c>
      <c r="BY8">
        <v>4.9012863217273601</v>
      </c>
      <c r="BZ8">
        <v>4.8800842901555397</v>
      </c>
      <c r="CA8">
        <v>4.8627278617200904</v>
      </c>
      <c r="CB8">
        <v>4.8490692291061297</v>
      </c>
      <c r="CC8">
        <v>4.8388867001915497</v>
      </c>
      <c r="CD8">
        <v>4.8317535847632698</v>
      </c>
      <c r="CE8">
        <v>4.8272874136038402</v>
      </c>
    </row>
    <row r="9" spans="1:83" x14ac:dyDescent="0.3">
      <c r="A9" t="s">
        <v>0</v>
      </c>
      <c r="B9" t="s">
        <v>138</v>
      </c>
      <c r="C9">
        <v>5.2105000015592999</v>
      </c>
      <c r="D9">
        <v>4.7750490895541198</v>
      </c>
      <c r="E9">
        <v>4.8081497079578703</v>
      </c>
      <c r="F9">
        <v>4.9102930270377998</v>
      </c>
      <c r="G9">
        <v>5.0225859795761103</v>
      </c>
      <c r="H9">
        <v>5.1275011165215902</v>
      </c>
      <c r="I9">
        <v>5.21556727596926</v>
      </c>
      <c r="J9">
        <v>5.2845653673266799</v>
      </c>
      <c r="K9">
        <v>5.3372472671502802</v>
      </c>
      <c r="L9">
        <v>5.3775307796805301</v>
      </c>
      <c r="M9">
        <v>5.4091609741297502</v>
      </c>
      <c r="N9">
        <v>5.43471592737923</v>
      </c>
      <c r="O9">
        <v>5.4590308022076801</v>
      </c>
      <c r="P9">
        <v>5.4843261078606096</v>
      </c>
      <c r="Q9">
        <v>5.5134960543424798</v>
      </c>
      <c r="R9">
        <v>5.55134931762443</v>
      </c>
      <c r="S9">
        <v>5.5789873883960803</v>
      </c>
      <c r="T9">
        <v>5.6011786485186397</v>
      </c>
      <c r="U9">
        <v>5.6145122112766597</v>
      </c>
      <c r="V9">
        <v>5.6165717106189303</v>
      </c>
      <c r="W9">
        <v>5.60670327771592</v>
      </c>
      <c r="X9">
        <v>5.5860167140158499</v>
      </c>
      <c r="Y9">
        <v>5.5561104045149197</v>
      </c>
      <c r="Z9">
        <v>5.5186718729796196</v>
      </c>
      <c r="AA9">
        <v>5.4752961219152603</v>
      </c>
      <c r="AB9">
        <v>5.42529585037214</v>
      </c>
      <c r="AC9">
        <v>5.36574414338161</v>
      </c>
      <c r="AD9">
        <v>5.2942720609015899</v>
      </c>
      <c r="AE9">
        <v>5.2102921139882801</v>
      </c>
      <c r="AF9">
        <v>5.1162134059324096</v>
      </c>
      <c r="AG9">
        <v>5.0131575583527201</v>
      </c>
      <c r="AH9">
        <v>4.8908732427125301</v>
      </c>
      <c r="AI9">
        <v>4.7434273082303804</v>
      </c>
      <c r="AJ9">
        <v>4.5713031227104599</v>
      </c>
      <c r="AK9">
        <v>4.3777934979930198</v>
      </c>
      <c r="AL9">
        <v>4.1671279437489304</v>
      </c>
      <c r="AM9">
        <v>3.9443231862298802</v>
      </c>
      <c r="AN9">
        <v>3.7147278247590498</v>
      </c>
      <c r="AO9">
        <v>3.4834922571260099</v>
      </c>
      <c r="AP9">
        <v>3.25528951279742</v>
      </c>
      <c r="AQ9">
        <v>3.0340270248499901</v>
      </c>
      <c r="AR9">
        <v>2.82275487681849</v>
      </c>
      <c r="AS9">
        <v>2.62361836095543</v>
      </c>
      <c r="AT9">
        <v>2.4334757882599201</v>
      </c>
      <c r="AU9">
        <v>2.2516219490788498</v>
      </c>
      <c r="AV9">
        <v>2.0799901425972598</v>
      </c>
      <c r="AW9">
        <v>1.92013801409518</v>
      </c>
      <c r="AX9">
        <v>1.7797710947643399</v>
      </c>
      <c r="AY9">
        <v>1.6614684823086601</v>
      </c>
      <c r="AZ9">
        <v>1.5627160697979701</v>
      </c>
      <c r="BA9">
        <v>1.48038028662632</v>
      </c>
      <c r="BB9">
        <v>1.4062672214196299</v>
      </c>
      <c r="BC9">
        <v>1.3340928070949301</v>
      </c>
      <c r="BD9">
        <v>1.26372310672293</v>
      </c>
      <c r="BE9">
        <v>1.20100009879138</v>
      </c>
      <c r="BF9">
        <v>1.14830923383122</v>
      </c>
      <c r="BG9">
        <v>1.1045602485591901</v>
      </c>
      <c r="BH9">
        <v>1.06843643485797</v>
      </c>
      <c r="BI9">
        <v>1.0387316048587401</v>
      </c>
      <c r="BJ9">
        <v>1.01439644730913</v>
      </c>
      <c r="BK9">
        <v>0.99454543888354197</v>
      </c>
      <c r="BL9">
        <v>0.97842675396303502</v>
      </c>
      <c r="BM9">
        <v>0.96540993059038904</v>
      </c>
      <c r="BN9">
        <v>0.95496762493044196</v>
      </c>
      <c r="BO9">
        <v>0.94663850073751898</v>
      </c>
      <c r="BP9">
        <v>0.94000722225688205</v>
      </c>
      <c r="BQ9">
        <v>0.93477576252938999</v>
      </c>
      <c r="BR9">
        <v>0.93073952507597502</v>
      </c>
      <c r="BS9">
        <v>0.92776925664029697</v>
      </c>
      <c r="BT9">
        <v>0.92574456584378695</v>
      </c>
      <c r="BU9">
        <v>0.924526702556694</v>
      </c>
      <c r="BV9">
        <v>0.924025480761138</v>
      </c>
      <c r="BW9">
        <v>0.92419376458853597</v>
      </c>
      <c r="BX9">
        <v>0.92500311929914603</v>
      </c>
      <c r="BY9">
        <v>0.92642953572490405</v>
      </c>
      <c r="BZ9">
        <v>0.92843112476768397</v>
      </c>
      <c r="CA9">
        <v>0.93096044092392205</v>
      </c>
      <c r="CB9">
        <v>0.93396338966358405</v>
      </c>
      <c r="CC9">
        <v>0.93737658988545502</v>
      </c>
      <c r="CD9">
        <v>0.94110102582908395</v>
      </c>
      <c r="CE9">
        <v>0.94504957975800297</v>
      </c>
    </row>
    <row r="10" spans="1:83" x14ac:dyDescent="0.3">
      <c r="A10" t="s">
        <v>0</v>
      </c>
      <c r="B10" t="s">
        <v>2</v>
      </c>
      <c r="C10">
        <v>1306.1999000000001</v>
      </c>
      <c r="D10">
        <v>1314.9337219470699</v>
      </c>
      <c r="E10">
        <v>1350.7141547346901</v>
      </c>
      <c r="F10">
        <v>1387.4523682072499</v>
      </c>
      <c r="G10">
        <v>1425.4233017613501</v>
      </c>
      <c r="H10">
        <v>1464.76893229855</v>
      </c>
      <c r="I10">
        <v>1505.56588227363</v>
      </c>
      <c r="J10">
        <v>1547.8952813446001</v>
      </c>
      <c r="K10">
        <v>1591.9126280226801</v>
      </c>
      <c r="L10">
        <v>1638.00103458183</v>
      </c>
      <c r="M10">
        <v>1686.58868532826</v>
      </c>
      <c r="N10">
        <v>1738.18264062459</v>
      </c>
      <c r="O10">
        <v>1792.1225951986</v>
      </c>
      <c r="P10">
        <v>1848.0727624101901</v>
      </c>
      <c r="Q10">
        <v>1904.98296390832</v>
      </c>
      <c r="R10">
        <v>1960.6108660894299</v>
      </c>
      <c r="S10">
        <v>2021.0254180936199</v>
      </c>
      <c r="T10">
        <v>2083.4051107031401</v>
      </c>
      <c r="U10">
        <v>2147.8986816243601</v>
      </c>
      <c r="V10">
        <v>2214.69994059586</v>
      </c>
      <c r="W10">
        <v>2283.93508930792</v>
      </c>
      <c r="X10">
        <v>2355.5342661105601</v>
      </c>
      <c r="Y10">
        <v>2429.3735229151398</v>
      </c>
      <c r="Z10">
        <v>2505.2996148120801</v>
      </c>
      <c r="AA10">
        <v>2583.0804208353802</v>
      </c>
      <c r="AB10">
        <v>2662.4364943852001</v>
      </c>
      <c r="AC10">
        <v>2743.1492361052101</v>
      </c>
      <c r="AD10">
        <v>2825.0608938825999</v>
      </c>
      <c r="AE10">
        <v>2907.6418713386502</v>
      </c>
      <c r="AF10">
        <v>2990.0718574867101</v>
      </c>
      <c r="AG10">
        <v>3071.5620917627298</v>
      </c>
      <c r="AH10">
        <v>9049.9506611514807</v>
      </c>
      <c r="AI10">
        <v>15324.4989847987</v>
      </c>
      <c r="AJ10">
        <v>21895.993371501401</v>
      </c>
      <c r="AK10">
        <v>28772.988502592802</v>
      </c>
      <c r="AL10">
        <v>35965.8669770829</v>
      </c>
      <c r="AM10">
        <v>43486.052886999198</v>
      </c>
      <c r="AN10">
        <v>51352.372635424603</v>
      </c>
      <c r="AO10">
        <v>59585.015544456401</v>
      </c>
      <c r="AP10">
        <v>68200.113026126695</v>
      </c>
      <c r="AQ10">
        <v>77214.406036819506</v>
      </c>
      <c r="AR10">
        <v>86645.455678990998</v>
      </c>
      <c r="AS10">
        <v>96510.216027379298</v>
      </c>
      <c r="AT10">
        <v>114496.04348898699</v>
      </c>
      <c r="AU10">
        <v>133305.80381788799</v>
      </c>
      <c r="AV10">
        <v>152934.84856019</v>
      </c>
      <c r="AW10">
        <v>173371.564480478</v>
      </c>
      <c r="AX10">
        <v>177480.04304865</v>
      </c>
      <c r="AY10">
        <v>181601.25921717699</v>
      </c>
      <c r="AZ10">
        <v>185766.368468003</v>
      </c>
      <c r="BA10">
        <v>190045.771862544</v>
      </c>
      <c r="BB10">
        <v>194227.147373282</v>
      </c>
      <c r="BC10">
        <v>198393.97792145301</v>
      </c>
      <c r="BD10">
        <v>202533.267712103</v>
      </c>
      <c r="BE10">
        <v>206632.53733947899</v>
      </c>
      <c r="BF10">
        <v>210681.28688977601</v>
      </c>
      <c r="BG10">
        <v>214677.70900078199</v>
      </c>
      <c r="BH10">
        <v>218621.717607628</v>
      </c>
      <c r="BI10">
        <v>222520.11183482999</v>
      </c>
      <c r="BJ10">
        <v>226383.219466457</v>
      </c>
      <c r="BK10">
        <v>230219.991248704</v>
      </c>
      <c r="BL10">
        <v>234039.808252102</v>
      </c>
      <c r="BM10">
        <v>237850.76057417199</v>
      </c>
      <c r="BN10">
        <v>241659.64733942799</v>
      </c>
      <c r="BO10">
        <v>245477.65698061301</v>
      </c>
      <c r="BP10">
        <v>249322.94918471799</v>
      </c>
      <c r="BQ10">
        <v>253199.05261130101</v>
      </c>
      <c r="BR10">
        <v>257096.93044929899</v>
      </c>
      <c r="BS10">
        <v>260996.443519775</v>
      </c>
      <c r="BT10">
        <v>264882.53047095903</v>
      </c>
      <c r="BU10">
        <v>268752.26509736502</v>
      </c>
      <c r="BV10">
        <v>272594.88929058501</v>
      </c>
      <c r="BW10">
        <v>276391.55484469101</v>
      </c>
      <c r="BX10">
        <v>280121.089802337</v>
      </c>
      <c r="BY10">
        <v>283763.527114322</v>
      </c>
      <c r="BZ10">
        <v>287306.645569493</v>
      </c>
      <c r="CA10">
        <v>290742.269005462</v>
      </c>
      <c r="CB10">
        <v>294066.52450320299</v>
      </c>
      <c r="CC10">
        <v>297280.703035724</v>
      </c>
      <c r="CD10">
        <v>300399.779889928</v>
      </c>
      <c r="CE10">
        <v>303437.43937970803</v>
      </c>
    </row>
    <row r="11" spans="1:83" x14ac:dyDescent="0.3">
      <c r="A11" t="s">
        <v>0</v>
      </c>
      <c r="B11" t="s">
        <v>3</v>
      </c>
      <c r="C11">
        <v>653.09995022825694</v>
      </c>
      <c r="D11">
        <v>613.74051503153703</v>
      </c>
      <c r="E11">
        <v>615.73185317835396</v>
      </c>
      <c r="F11">
        <v>651.25759363270197</v>
      </c>
      <c r="G11">
        <v>697.02870822176897</v>
      </c>
      <c r="H11">
        <v>742.22132204829097</v>
      </c>
      <c r="I11">
        <v>780.00272070395499</v>
      </c>
      <c r="J11">
        <v>807.15754424333898</v>
      </c>
      <c r="K11">
        <v>824.44928371656601</v>
      </c>
      <c r="L11">
        <v>834.53017025389397</v>
      </c>
      <c r="M11">
        <v>840.52412201475397</v>
      </c>
      <c r="N11">
        <v>845.28223416964704</v>
      </c>
      <c r="O11">
        <v>851.031327162308</v>
      </c>
      <c r="P11">
        <v>859.20908952201103</v>
      </c>
      <c r="Q11">
        <v>870.47038780916796</v>
      </c>
      <c r="R11">
        <v>884.696805559989</v>
      </c>
      <c r="S11">
        <v>901.28184935173101</v>
      </c>
      <c r="T11">
        <v>918.98648006502401</v>
      </c>
      <c r="U11">
        <v>935.34495970512796</v>
      </c>
      <c r="V11">
        <v>948.73769669249498</v>
      </c>
      <c r="W11">
        <v>958.12279144743798</v>
      </c>
      <c r="X11">
        <v>963.54255093681797</v>
      </c>
      <c r="Y11">
        <v>965.46998677941497</v>
      </c>
      <c r="Z11">
        <v>964.487390888817</v>
      </c>
      <c r="AA11">
        <v>961.11548154056504</v>
      </c>
      <c r="AB11">
        <v>954.94021058511203</v>
      </c>
      <c r="AC11">
        <v>943.28777308005897</v>
      </c>
      <c r="AD11">
        <v>923.03811627421999</v>
      </c>
      <c r="AE11">
        <v>892.79952969260898</v>
      </c>
      <c r="AF11">
        <v>853.82171885317598</v>
      </c>
      <c r="AG11">
        <v>809.65334748822897</v>
      </c>
      <c r="AH11">
        <v>1097.83426597164</v>
      </c>
      <c r="AI11">
        <v>1382.99840221814</v>
      </c>
      <c r="AJ11">
        <v>1659.86244513417</v>
      </c>
      <c r="AK11">
        <v>1923.4808881988099</v>
      </c>
      <c r="AL11">
        <v>2169.4074152705002</v>
      </c>
      <c r="AM11">
        <v>2392.9938996872002</v>
      </c>
      <c r="AN11">
        <v>2592.0793362926502</v>
      </c>
      <c r="AO11">
        <v>2766.7514823930001</v>
      </c>
      <c r="AP11">
        <v>2917.8060758414599</v>
      </c>
      <c r="AQ11">
        <v>3046.7985196150598</v>
      </c>
      <c r="AR11">
        <v>3156.0806021327098</v>
      </c>
      <c r="AS11">
        <v>3248.4078326621802</v>
      </c>
      <c r="AT11">
        <v>3536.4642881940299</v>
      </c>
      <c r="AU11">
        <v>3783.08327204531</v>
      </c>
      <c r="AV11">
        <v>3989.26562998401</v>
      </c>
      <c r="AW11">
        <v>4158.6739772397104</v>
      </c>
      <c r="AX11">
        <v>3949.2563873251902</v>
      </c>
      <c r="AY11">
        <v>3772.50747167702</v>
      </c>
      <c r="AZ11">
        <v>3629.9912897426502</v>
      </c>
      <c r="BA11">
        <v>3518.8512697480301</v>
      </c>
      <c r="BB11">
        <v>3429.6407476969298</v>
      </c>
      <c r="BC11">
        <v>3342.46948400665</v>
      </c>
      <c r="BD11">
        <v>3252.63084868547</v>
      </c>
      <c r="BE11">
        <v>3165.4337714435201</v>
      </c>
      <c r="BF11">
        <v>3094.1183702000999</v>
      </c>
      <c r="BG11">
        <v>3040.1232415477298</v>
      </c>
      <c r="BH11">
        <v>3001.6405242700198</v>
      </c>
      <c r="BI11">
        <v>2976.66456511355</v>
      </c>
      <c r="BJ11">
        <v>2963.3605208327999</v>
      </c>
      <c r="BK11">
        <v>2960.10330009155</v>
      </c>
      <c r="BL11">
        <v>2965.4700076282702</v>
      </c>
      <c r="BM11">
        <v>2978.22408743609</v>
      </c>
      <c r="BN11">
        <v>2997.2971223310101</v>
      </c>
      <c r="BO11">
        <v>3021.77093176176</v>
      </c>
      <c r="BP11">
        <v>3050.8618861838299</v>
      </c>
      <c r="BQ11">
        <v>3083.9069827820199</v>
      </c>
      <c r="BR11">
        <v>3120.3465736173298</v>
      </c>
      <c r="BS11">
        <v>3159.7066328788501</v>
      </c>
      <c r="BT11">
        <v>3201.5820523227299</v>
      </c>
      <c r="BU11">
        <v>3245.62418081551</v>
      </c>
      <c r="BV11">
        <v>3291.5324493657499</v>
      </c>
      <c r="BW11">
        <v>3339.0443516376899</v>
      </c>
      <c r="BX11">
        <v>3387.9251604056499</v>
      </c>
      <c r="BY11">
        <v>3437.9597304456302</v>
      </c>
      <c r="BZ11">
        <v>3488.94677197591</v>
      </c>
      <c r="CA11">
        <v>3540.69627850702</v>
      </c>
      <c r="CB11">
        <v>3593.0280152709101</v>
      </c>
      <c r="CC11">
        <v>3645.7712873559399</v>
      </c>
      <c r="CD11">
        <v>3698.7659588220899</v>
      </c>
      <c r="CE11">
        <v>3751.8651872227201</v>
      </c>
    </row>
    <row r="12" spans="1:83" x14ac:dyDescent="0.3">
      <c r="A12" t="s">
        <v>0</v>
      </c>
      <c r="B12" t="s">
        <v>4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</row>
    <row r="13" spans="1:83" x14ac:dyDescent="0.3">
      <c r="A13" t="s">
        <v>0</v>
      </c>
      <c r="B13" t="s">
        <v>5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</row>
    <row r="14" spans="1:83" x14ac:dyDescent="0.3">
      <c r="A14" t="s">
        <v>0</v>
      </c>
      <c r="B14" t="s">
        <v>6</v>
      </c>
      <c r="C14">
        <v>465.65276033279298</v>
      </c>
      <c r="D14">
        <v>448.63265878548998</v>
      </c>
      <c r="E14">
        <v>517.31484352129098</v>
      </c>
      <c r="F14">
        <v>593.86860354154805</v>
      </c>
      <c r="G14">
        <v>657.54291523638403</v>
      </c>
      <c r="H14">
        <v>703.19397761890798</v>
      </c>
      <c r="I14">
        <v>731.78718231561697</v>
      </c>
      <c r="J14">
        <v>748.44789938869803</v>
      </c>
      <c r="K14">
        <v>760.797951366701</v>
      </c>
      <c r="L14">
        <v>774.09276068644999</v>
      </c>
      <c r="M14">
        <v>790.98992353815004</v>
      </c>
      <c r="N14">
        <v>812.35568082576197</v>
      </c>
      <c r="O14">
        <v>837.93918069036295</v>
      </c>
      <c r="P14">
        <v>866.80310623563696</v>
      </c>
      <c r="Q14">
        <v>897.66209753112298</v>
      </c>
      <c r="R14">
        <v>928.92876464185497</v>
      </c>
      <c r="S14">
        <v>959.31755762674902</v>
      </c>
      <c r="T14">
        <v>986.85799952766695</v>
      </c>
      <c r="U14">
        <v>1008.8715273607301</v>
      </c>
      <c r="V14">
        <v>1025.74966090268</v>
      </c>
      <c r="W14">
        <v>1038.4037023056401</v>
      </c>
      <c r="X14">
        <v>1048.94946409419</v>
      </c>
      <c r="Y14">
        <v>1058.5710945926301</v>
      </c>
      <c r="Z14">
        <v>1067.8744531375701</v>
      </c>
      <c r="AA14">
        <v>1077.0083048909801</v>
      </c>
      <c r="AB14">
        <v>1083.6253648030799</v>
      </c>
      <c r="AC14">
        <v>1082.48442578611</v>
      </c>
      <c r="AD14">
        <v>1070.9947493756999</v>
      </c>
      <c r="AE14">
        <v>1050.21321654489</v>
      </c>
      <c r="AF14">
        <v>1023.9803677203899</v>
      </c>
      <c r="AG14">
        <v>994.87864902706497</v>
      </c>
      <c r="AH14">
        <v>960.99453800605295</v>
      </c>
      <c r="AI14">
        <v>922.83927647557698</v>
      </c>
      <c r="AJ14">
        <v>880.928645423067</v>
      </c>
      <c r="AK14">
        <v>838.12439964902296</v>
      </c>
      <c r="AL14">
        <v>796.21607712286902</v>
      </c>
      <c r="AM14">
        <v>755.49071229775996</v>
      </c>
      <c r="AN14">
        <v>718.67514523508703</v>
      </c>
      <c r="AO14">
        <v>687.57886395186301</v>
      </c>
      <c r="AP14">
        <v>662.05781172092998</v>
      </c>
      <c r="AQ14">
        <v>641.89571408759696</v>
      </c>
      <c r="AR14">
        <v>627.07230046286998</v>
      </c>
      <c r="AS14">
        <v>616.96053615466894</v>
      </c>
      <c r="AT14">
        <v>610.25653584887095</v>
      </c>
      <c r="AU14">
        <v>606.19095590587301</v>
      </c>
      <c r="AV14">
        <v>604.42055454320905</v>
      </c>
      <c r="AW14">
        <v>604.56184699346704</v>
      </c>
      <c r="AX14">
        <v>607.69111318984903</v>
      </c>
      <c r="AY14">
        <v>614.00646432748999</v>
      </c>
      <c r="AZ14">
        <v>622.96266674758795</v>
      </c>
      <c r="BA14">
        <v>634.20664000901104</v>
      </c>
      <c r="BB14">
        <v>644.77844682683804</v>
      </c>
      <c r="BC14">
        <v>651.37897350806998</v>
      </c>
      <c r="BD14">
        <v>654.133455406282</v>
      </c>
      <c r="BE14">
        <v>655.83477690527604</v>
      </c>
      <c r="BF14">
        <v>659.27168517153302</v>
      </c>
      <c r="BG14">
        <v>664.28335385565504</v>
      </c>
      <c r="BH14">
        <v>670.62807529260397</v>
      </c>
      <c r="BI14">
        <v>678.08607761719497</v>
      </c>
      <c r="BJ14">
        <v>686.47150143169404</v>
      </c>
      <c r="BK14">
        <v>695.63049939385598</v>
      </c>
      <c r="BL14">
        <v>705.43618684986802</v>
      </c>
      <c r="BM14">
        <v>715.78446796253297</v>
      </c>
      <c r="BN14">
        <v>726.59000287083495</v>
      </c>
      <c r="BO14">
        <v>737.78367004421204</v>
      </c>
      <c r="BP14">
        <v>749.31101633573996</v>
      </c>
      <c r="BQ14">
        <v>761.131327794551</v>
      </c>
      <c r="BR14">
        <v>773.21232405022101</v>
      </c>
      <c r="BS14">
        <v>785.52609917039001</v>
      </c>
      <c r="BT14">
        <v>798.04572172989504</v>
      </c>
      <c r="BU14">
        <v>810.74482427402302</v>
      </c>
      <c r="BV14">
        <v>823.59916366927303</v>
      </c>
      <c r="BW14">
        <v>836.58422547192094</v>
      </c>
      <c r="BX14">
        <v>849.67299869808403</v>
      </c>
      <c r="BY14">
        <v>862.83560840983296</v>
      </c>
      <c r="BZ14">
        <v>876.039746609894</v>
      </c>
      <c r="CA14">
        <v>889.25257729893303</v>
      </c>
      <c r="CB14">
        <v>902.44146094309804</v>
      </c>
      <c r="CC14">
        <v>915.57533864190498</v>
      </c>
      <c r="CD14">
        <v>928.62572416602404</v>
      </c>
      <c r="CE14">
        <v>941.56838804139704</v>
      </c>
    </row>
    <row r="15" spans="1:83" x14ac:dyDescent="0.3">
      <c r="A15" t="s">
        <v>0</v>
      </c>
      <c r="B15" t="s">
        <v>148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182.681985179523</v>
      </c>
      <c r="BC15">
        <v>373.49477813102902</v>
      </c>
      <c r="BD15">
        <v>566.96412262403601</v>
      </c>
      <c r="BE15">
        <v>573.55147872569796</v>
      </c>
      <c r="BF15">
        <v>581.21364225647199</v>
      </c>
      <c r="BG15">
        <v>589.78081801800602</v>
      </c>
      <c r="BH15">
        <v>599.075444400229</v>
      </c>
      <c r="BI15">
        <v>608.94805359393104</v>
      </c>
      <c r="BJ15">
        <v>619.27536681640697</v>
      </c>
      <c r="BK15">
        <v>629.95706619079203</v>
      </c>
      <c r="BL15">
        <v>640.91256749124602</v>
      </c>
      <c r="BM15">
        <v>652.07820100769004</v>
      </c>
      <c r="BN15">
        <v>663.40489936669599</v>
      </c>
      <c r="BO15">
        <v>674.854894891409</v>
      </c>
      <c r="BP15">
        <v>686.40183530553395</v>
      </c>
      <c r="BQ15">
        <v>698.03046079412002</v>
      </c>
      <c r="BR15">
        <v>709.73176224527901</v>
      </c>
      <c r="BS15">
        <v>721.49764566205397</v>
      </c>
      <c r="BT15">
        <v>733.31742423392996</v>
      </c>
      <c r="BU15">
        <v>745.17954764353999</v>
      </c>
      <c r="BV15">
        <v>757.07375324716804</v>
      </c>
      <c r="BW15">
        <v>768.98887276595701</v>
      </c>
      <c r="BX15">
        <v>780.91046125484695</v>
      </c>
      <c r="BY15">
        <v>792.81958306944296</v>
      </c>
      <c r="BZ15">
        <v>804.69328829194706</v>
      </c>
      <c r="CA15">
        <v>816.50633363148597</v>
      </c>
      <c r="CB15">
        <v>828.23282967852003</v>
      </c>
      <c r="CC15">
        <v>839.84667500888997</v>
      </c>
      <c r="CD15">
        <v>851.32412285067301</v>
      </c>
      <c r="CE15">
        <v>862.64874580155197</v>
      </c>
    </row>
    <row r="16" spans="1:83" x14ac:dyDescent="0.3">
      <c r="A16" t="s">
        <v>0</v>
      </c>
      <c r="B16" t="s">
        <v>149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67.373631103103506</v>
      </c>
      <c r="BC16">
        <v>139.10094062401501</v>
      </c>
      <c r="BD16">
        <v>212.94947083537099</v>
      </c>
      <c r="BE16">
        <v>217.67155411094799</v>
      </c>
      <c r="BF16">
        <v>223.027095800143</v>
      </c>
      <c r="BG16">
        <v>228.64096581778699</v>
      </c>
      <c r="BH16">
        <v>234.41198650307001</v>
      </c>
      <c r="BI16">
        <v>240.274517130985</v>
      </c>
      <c r="BJ16">
        <v>246.17500957271901</v>
      </c>
      <c r="BK16">
        <v>252.07147628269001</v>
      </c>
      <c r="BL16">
        <v>257.931079609753</v>
      </c>
      <c r="BM16">
        <v>263.73019285341798</v>
      </c>
      <c r="BN16">
        <v>269.45347033185902</v>
      </c>
      <c r="BO16">
        <v>275.08859605978603</v>
      </c>
      <c r="BP16">
        <v>280.62497450819302</v>
      </c>
      <c r="BQ16">
        <v>286.06726455478503</v>
      </c>
      <c r="BR16">
        <v>291.430723174273</v>
      </c>
      <c r="BS16">
        <v>296.73644304042602</v>
      </c>
      <c r="BT16">
        <v>301.99857683845801</v>
      </c>
      <c r="BU16">
        <v>307.22135402248603</v>
      </c>
      <c r="BV16">
        <v>312.413585260199</v>
      </c>
      <c r="BW16">
        <v>317.58736894864802</v>
      </c>
      <c r="BX16">
        <v>322.75284526780899</v>
      </c>
      <c r="BY16">
        <v>327.91520716340801</v>
      </c>
      <c r="BZ16">
        <v>333.07101589259599</v>
      </c>
      <c r="CA16">
        <v>338.21199704352699</v>
      </c>
      <c r="CB16">
        <v>343.326204379307</v>
      </c>
      <c r="CC16">
        <v>348.39801708509901</v>
      </c>
      <c r="CD16">
        <v>353.40459401591397</v>
      </c>
      <c r="CE16">
        <v>358.32932087045498</v>
      </c>
    </row>
    <row r="17" spans="1:83" x14ac:dyDescent="0.3">
      <c r="A17" t="s">
        <v>0</v>
      </c>
      <c r="B17" t="s">
        <v>134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36.880281893638703</v>
      </c>
      <c r="BC17">
        <v>37.243075075929298</v>
      </c>
      <c r="BD17">
        <v>37.559602510612699</v>
      </c>
      <c r="BE17">
        <v>37.951528709256401</v>
      </c>
      <c r="BF17">
        <v>38.372653287055499</v>
      </c>
      <c r="BG17">
        <v>38.767107853074698</v>
      </c>
      <c r="BH17">
        <v>39.1289592478212</v>
      </c>
      <c r="BI17">
        <v>39.457309324320299</v>
      </c>
      <c r="BJ17">
        <v>39.752107505626199</v>
      </c>
      <c r="BK17">
        <v>40.014072356852701</v>
      </c>
      <c r="BL17">
        <v>40.244347309241299</v>
      </c>
      <c r="BM17">
        <v>40.444565152747202</v>
      </c>
      <c r="BN17">
        <v>40.616744101390701</v>
      </c>
      <c r="BO17">
        <v>40.7626288469095</v>
      </c>
      <c r="BP17">
        <v>40.883482542449897</v>
      </c>
      <c r="BQ17">
        <v>40.982060328619198</v>
      </c>
      <c r="BR17">
        <v>41.062093973688597</v>
      </c>
      <c r="BS17">
        <v>41.127846338034502</v>
      </c>
      <c r="BT17">
        <v>41.182517537196702</v>
      </c>
      <c r="BU17">
        <v>41.227829587379802</v>
      </c>
      <c r="BV17">
        <v>41.265937951253001</v>
      </c>
      <c r="BW17">
        <v>41.299345178601399</v>
      </c>
      <c r="BX17">
        <v>41.330326750800197</v>
      </c>
      <c r="BY17">
        <v>41.360634142495201</v>
      </c>
      <c r="BZ17">
        <v>41.391051812992899</v>
      </c>
      <c r="CA17">
        <v>41.4218461159142</v>
      </c>
      <c r="CB17">
        <v>41.452861088900498</v>
      </c>
      <c r="CC17">
        <v>41.483526392649097</v>
      </c>
      <c r="CD17">
        <v>41.512343481179997</v>
      </c>
      <c r="CE17">
        <v>41.538264863238702</v>
      </c>
    </row>
    <row r="18" spans="1:83" x14ac:dyDescent="0.3">
      <c r="A18" t="s">
        <v>0</v>
      </c>
      <c r="B18" t="s">
        <v>9</v>
      </c>
      <c r="C18">
        <v>567913</v>
      </c>
      <c r="D18">
        <v>583481</v>
      </c>
      <c r="E18">
        <v>599358</v>
      </c>
      <c r="F18">
        <v>615660</v>
      </c>
      <c r="G18">
        <v>632509</v>
      </c>
      <c r="H18">
        <v>649968</v>
      </c>
      <c r="I18">
        <v>668071</v>
      </c>
      <c r="J18">
        <v>686854</v>
      </c>
      <c r="K18">
        <v>706386</v>
      </c>
      <c r="L18">
        <v>726837</v>
      </c>
      <c r="M18">
        <v>748397</v>
      </c>
      <c r="N18">
        <v>771291</v>
      </c>
      <c r="O18">
        <v>795226</v>
      </c>
      <c r="P18">
        <v>820053</v>
      </c>
      <c r="Q18">
        <v>845306</v>
      </c>
      <c r="R18">
        <v>869990</v>
      </c>
      <c r="S18">
        <v>896798</v>
      </c>
      <c r="T18">
        <v>924478</v>
      </c>
      <c r="U18">
        <v>953096</v>
      </c>
      <c r="V18">
        <v>982738</v>
      </c>
      <c r="W18">
        <v>1013460</v>
      </c>
      <c r="X18">
        <v>1045231</v>
      </c>
      <c r="Y18">
        <v>1077996</v>
      </c>
      <c r="Z18">
        <v>1111687</v>
      </c>
      <c r="AA18">
        <v>1146201</v>
      </c>
      <c r="AB18">
        <v>1181414</v>
      </c>
      <c r="AC18">
        <v>1217229</v>
      </c>
      <c r="AD18">
        <v>1253576</v>
      </c>
      <c r="AE18">
        <v>1290220</v>
      </c>
      <c r="AF18">
        <v>1326797</v>
      </c>
      <c r="AG18">
        <v>1362957</v>
      </c>
      <c r="AH18">
        <v>1398650</v>
      </c>
      <c r="AI18">
        <v>1433942</v>
      </c>
      <c r="AJ18">
        <v>1469229</v>
      </c>
      <c r="AK18">
        <v>1504964</v>
      </c>
      <c r="AL18">
        <v>1541351</v>
      </c>
      <c r="AM18">
        <v>1578507</v>
      </c>
      <c r="AN18">
        <v>1616720</v>
      </c>
      <c r="AO18">
        <v>1656181</v>
      </c>
      <c r="AP18">
        <v>1696900</v>
      </c>
      <c r="AQ18">
        <v>1738897</v>
      </c>
      <c r="AR18">
        <v>1782202</v>
      </c>
      <c r="AS18">
        <v>1826824</v>
      </c>
      <c r="AT18">
        <v>1872664</v>
      </c>
      <c r="AU18">
        <v>1919440</v>
      </c>
      <c r="AV18">
        <v>1966795</v>
      </c>
      <c r="AW18">
        <v>2014429</v>
      </c>
      <c r="AX18">
        <v>2062166</v>
      </c>
      <c r="AY18">
        <v>2110051</v>
      </c>
      <c r="AZ18">
        <v>2158446</v>
      </c>
      <c r="BA18">
        <v>2208169</v>
      </c>
      <c r="BB18">
        <v>2256753</v>
      </c>
      <c r="BC18">
        <v>2305168</v>
      </c>
      <c r="BD18">
        <v>2353263</v>
      </c>
      <c r="BE18">
        <v>2400893</v>
      </c>
      <c r="BF18">
        <v>2447936</v>
      </c>
      <c r="BG18">
        <v>2494371</v>
      </c>
      <c r="BH18">
        <v>2540197</v>
      </c>
      <c r="BI18">
        <v>2585493</v>
      </c>
      <c r="BJ18">
        <v>2630379</v>
      </c>
      <c r="BK18">
        <v>2674959</v>
      </c>
      <c r="BL18">
        <v>2719342</v>
      </c>
      <c r="BM18">
        <v>2763622</v>
      </c>
      <c r="BN18">
        <v>2807878</v>
      </c>
      <c r="BO18">
        <v>2852240</v>
      </c>
      <c r="BP18">
        <v>2896919</v>
      </c>
      <c r="BQ18">
        <v>2941956</v>
      </c>
      <c r="BR18">
        <v>2987246</v>
      </c>
      <c r="BS18">
        <v>3032555</v>
      </c>
      <c r="BT18">
        <v>3077708</v>
      </c>
      <c r="BU18">
        <v>3122671</v>
      </c>
      <c r="BV18">
        <v>3167319</v>
      </c>
      <c r="BW18">
        <v>3211433</v>
      </c>
      <c r="BX18">
        <v>3254767</v>
      </c>
      <c r="BY18">
        <v>3297089</v>
      </c>
      <c r="BZ18">
        <v>3338257</v>
      </c>
      <c r="CA18">
        <v>3378176</v>
      </c>
      <c r="CB18">
        <v>3416801</v>
      </c>
      <c r="CC18">
        <v>3454147</v>
      </c>
      <c r="CD18">
        <v>3490388</v>
      </c>
      <c r="CE18">
        <v>3525683</v>
      </c>
    </row>
    <row r="19" spans="1:83" x14ac:dyDescent="0.3">
      <c r="A19" t="s">
        <v>10</v>
      </c>
      <c r="B19" t="s">
        <v>1</v>
      </c>
      <c r="C19">
        <v>3699.7978684362602</v>
      </c>
      <c r="D19">
        <v>4937.9190259364595</v>
      </c>
      <c r="E19">
        <v>5707.2595499297304</v>
      </c>
      <c r="F19">
        <v>6565.4051995599702</v>
      </c>
      <c r="G19">
        <v>7181.5410091869198</v>
      </c>
      <c r="H19">
        <v>7518.7573640404098</v>
      </c>
      <c r="I19">
        <v>7597.00762229461</v>
      </c>
      <c r="J19">
        <v>7545.7754680928501</v>
      </c>
      <c r="K19">
        <v>7470.7144702616197</v>
      </c>
      <c r="L19">
        <v>7433.3887084658099</v>
      </c>
      <c r="M19">
        <v>7460.2796285918103</v>
      </c>
      <c r="N19">
        <v>7556.6840456636401</v>
      </c>
      <c r="O19">
        <v>7716.0531621569198</v>
      </c>
      <c r="P19">
        <v>7925.9734590827002</v>
      </c>
      <c r="Q19">
        <v>8169.1318818965301</v>
      </c>
      <c r="R19">
        <v>8421.5399881942994</v>
      </c>
      <c r="S19">
        <v>8679.8727789834593</v>
      </c>
      <c r="T19">
        <v>8881.3986665868797</v>
      </c>
      <c r="U19">
        <v>9031.2879040251191</v>
      </c>
      <c r="V19">
        <v>9140.0494747378507</v>
      </c>
      <c r="W19">
        <v>9215.5646650765793</v>
      </c>
      <c r="X19">
        <v>9275.0663274516191</v>
      </c>
      <c r="Y19">
        <v>9325.8674341851602</v>
      </c>
      <c r="Z19">
        <v>9370.9693386140807</v>
      </c>
      <c r="AA19">
        <v>9387.5566600546808</v>
      </c>
      <c r="AB19">
        <v>9315.5865953591092</v>
      </c>
      <c r="AC19">
        <v>9107.2815593805208</v>
      </c>
      <c r="AD19">
        <v>8796.3287470262894</v>
      </c>
      <c r="AE19">
        <v>8406.4836771897299</v>
      </c>
      <c r="AF19">
        <v>8042.7601979937599</v>
      </c>
      <c r="AG19">
        <v>7674.1313246352502</v>
      </c>
      <c r="AH19">
        <v>7317.1108772302496</v>
      </c>
      <c r="AI19">
        <v>6958.10561270995</v>
      </c>
      <c r="AJ19">
        <v>6598.52873207435</v>
      </c>
      <c r="AK19">
        <v>6262.5189436219498</v>
      </c>
      <c r="AL19">
        <v>5922.64246495722</v>
      </c>
      <c r="AM19">
        <v>5598.4864495743705</v>
      </c>
      <c r="AN19">
        <v>5319.6322014102698</v>
      </c>
      <c r="AO19">
        <v>5103.4504422125101</v>
      </c>
      <c r="AP19">
        <v>4941.3021757945498</v>
      </c>
      <c r="AQ19">
        <v>4826.4863172407104</v>
      </c>
      <c r="AR19">
        <v>4755.6291737813799</v>
      </c>
      <c r="AS19">
        <v>4722.89075818944</v>
      </c>
      <c r="AT19">
        <v>4718.5834325199003</v>
      </c>
      <c r="AU19">
        <v>4736.5808088514004</v>
      </c>
      <c r="AV19">
        <v>4773.5418540710798</v>
      </c>
      <c r="AW19">
        <v>4826.0558872070796</v>
      </c>
      <c r="AX19">
        <v>4900.6940931526296</v>
      </c>
      <c r="AY19">
        <v>4998.2839402611398</v>
      </c>
      <c r="AZ19">
        <v>5114.7695497981604</v>
      </c>
      <c r="BA19">
        <v>5247.6498468779901</v>
      </c>
      <c r="BB19">
        <v>5364.44059789739</v>
      </c>
      <c r="BC19">
        <v>5434.7572285849701</v>
      </c>
      <c r="BD19">
        <v>5465.2973148246201</v>
      </c>
      <c r="BE19">
        <v>5487.7179635765297</v>
      </c>
      <c r="BF19">
        <v>5527.3591684056501</v>
      </c>
      <c r="BG19">
        <v>5580.6297824635303</v>
      </c>
      <c r="BH19">
        <v>5644.78681042072</v>
      </c>
      <c r="BI19">
        <v>5717.6582638699001</v>
      </c>
      <c r="BJ19">
        <v>5797.5184737826703</v>
      </c>
      <c r="BK19">
        <v>5882.9961319547701</v>
      </c>
      <c r="BL19">
        <v>5973.00078752017</v>
      </c>
      <c r="BM19">
        <v>6066.66890305586</v>
      </c>
      <c r="BN19">
        <v>6163.3216956133301</v>
      </c>
      <c r="BO19">
        <v>6262.4219669205004</v>
      </c>
      <c r="BP19">
        <v>6363.5666571484398</v>
      </c>
      <c r="BQ19">
        <v>6466.47690497848</v>
      </c>
      <c r="BR19">
        <v>6570.9409417938396</v>
      </c>
      <c r="BS19">
        <v>6676.7657320408198</v>
      </c>
      <c r="BT19">
        <v>6783.7450327001197</v>
      </c>
      <c r="BU19">
        <v>6891.6802408264102</v>
      </c>
      <c r="BV19">
        <v>7000.4005615156902</v>
      </c>
      <c r="BW19">
        <v>7109.7335274254601</v>
      </c>
      <c r="BX19">
        <v>7219.4838006537302</v>
      </c>
      <c r="BY19">
        <v>7329.42449024498</v>
      </c>
      <c r="BZ19">
        <v>7439.3017655287204</v>
      </c>
      <c r="CA19">
        <v>7548.8515363344404</v>
      </c>
      <c r="CB19">
        <v>7657.8107830490499</v>
      </c>
      <c r="CC19">
        <v>7765.9207307537299</v>
      </c>
      <c r="CD19">
        <v>7872.9485088572001</v>
      </c>
      <c r="CE19">
        <v>7978.7335799308603</v>
      </c>
    </row>
    <row r="20" spans="1:83" x14ac:dyDescent="0.3">
      <c r="A20" t="s">
        <v>10</v>
      </c>
      <c r="B20" t="s">
        <v>137</v>
      </c>
      <c r="C20" s="114">
        <v>6.4928777987672204</v>
      </c>
      <c r="D20" s="114">
        <v>8.4253896897456606</v>
      </c>
      <c r="E20" s="114">
        <v>9.5255560097529202</v>
      </c>
      <c r="F20" s="114">
        <v>10.727758883024901</v>
      </c>
      <c r="G20" s="114">
        <v>11.4854408945423</v>
      </c>
      <c r="H20" s="114">
        <v>11.7615839679875</v>
      </c>
      <c r="I20" s="114">
        <v>11.6126023688982</v>
      </c>
      <c r="J20" s="114">
        <v>11.259297285703299</v>
      </c>
      <c r="K20" s="114">
        <v>10.870915651152201</v>
      </c>
      <c r="L20" s="114">
        <v>10.538190410308401</v>
      </c>
      <c r="M20" s="114">
        <v>10.293936114567501</v>
      </c>
      <c r="N20" s="114">
        <v>10.137023266456501</v>
      </c>
      <c r="O20" s="114">
        <v>10.0564565952391</v>
      </c>
      <c r="P20" s="114">
        <v>10.031697686364</v>
      </c>
      <c r="Q20" s="114">
        <v>10.042958133062401</v>
      </c>
      <c r="R20" s="114">
        <v>10.075019599984699</v>
      </c>
      <c r="S20" s="114">
        <v>10.081908833910701</v>
      </c>
      <c r="T20" s="114">
        <v>10.0123726646392</v>
      </c>
      <c r="U20" s="114">
        <v>9.8778282619205307</v>
      </c>
      <c r="V20" s="114">
        <v>9.6929894762526594</v>
      </c>
      <c r="W20" s="114">
        <v>9.4709288837484102</v>
      </c>
      <c r="X20" s="114">
        <v>9.2341719822148001</v>
      </c>
      <c r="Y20" s="114">
        <v>8.9925776208430008</v>
      </c>
      <c r="Z20" s="114">
        <v>8.7503638117022593</v>
      </c>
      <c r="AA20" s="114">
        <v>8.4878209714455704</v>
      </c>
      <c r="AB20" s="114">
        <v>8.1552885128118806</v>
      </c>
      <c r="AC20" s="114">
        <v>7.7197734989009597</v>
      </c>
      <c r="AD20" s="114">
        <v>7.2198821391683303</v>
      </c>
      <c r="AE20" s="114">
        <v>6.6838381882608697</v>
      </c>
      <c r="AF20" s="114">
        <v>6.1987964151411203</v>
      </c>
      <c r="AG20" s="114">
        <v>5.7391174162008598</v>
      </c>
      <c r="AH20" s="114">
        <v>5.3150518472445798</v>
      </c>
      <c r="AI20" s="114">
        <v>4.9134234327489601</v>
      </c>
      <c r="AJ20" s="114">
        <v>4.5320994690617997</v>
      </c>
      <c r="AK20" s="114">
        <v>4.1848016978912996</v>
      </c>
      <c r="AL20" s="114">
        <v>3.8511039449740001</v>
      </c>
      <c r="AM20" s="114">
        <v>3.5427247906485899</v>
      </c>
      <c r="AN20" s="114">
        <v>3.27601851821262</v>
      </c>
      <c r="AO20" s="114">
        <v>3.0584097227687201</v>
      </c>
      <c r="AP20" s="114">
        <v>2.8815327516668501</v>
      </c>
      <c r="AQ20" s="114">
        <v>2.7389039455607098</v>
      </c>
      <c r="AR20" s="114">
        <v>2.6263702181628901</v>
      </c>
      <c r="AS20" s="114">
        <v>2.5386791920256302</v>
      </c>
      <c r="AT20" s="114">
        <v>2.46902342865382</v>
      </c>
      <c r="AU20" s="114">
        <v>2.4133253864687698</v>
      </c>
      <c r="AV20" s="114">
        <v>2.3693864999772498</v>
      </c>
      <c r="AW20" s="114">
        <v>2.3350880046199598</v>
      </c>
      <c r="AX20" s="114">
        <v>2.3130436902487199</v>
      </c>
      <c r="AY20" s="114">
        <v>2.30271373544341</v>
      </c>
      <c r="AZ20" s="114">
        <v>2.301001931309</v>
      </c>
      <c r="BA20" s="114">
        <v>2.30510721699918</v>
      </c>
      <c r="BB20" s="114">
        <v>2.3034163032588499</v>
      </c>
      <c r="BC20" s="114">
        <v>2.2822860316398601</v>
      </c>
      <c r="BD20" s="114">
        <v>2.2458848685831199</v>
      </c>
      <c r="BE20" s="114">
        <v>2.2082477157523299</v>
      </c>
      <c r="BF20" s="114">
        <v>2.17960693372715</v>
      </c>
      <c r="BG20" s="114">
        <v>2.1580096204907702</v>
      </c>
      <c r="BH20" s="114">
        <v>2.1419782256703099</v>
      </c>
      <c r="BI20" s="114">
        <v>2.1303146381445099</v>
      </c>
      <c r="BJ20" s="114">
        <v>2.1220463445644699</v>
      </c>
      <c r="BK20" s="114">
        <v>2.1164151116638101</v>
      </c>
      <c r="BL20" s="114">
        <v>2.1128106099047601</v>
      </c>
      <c r="BM20" s="114">
        <v>2.1107545731928998</v>
      </c>
      <c r="BN20" s="114">
        <v>2.1098715361251799</v>
      </c>
      <c r="BO20" s="114">
        <v>2.1098276890002601</v>
      </c>
      <c r="BP20" s="114">
        <v>2.1102980744702302</v>
      </c>
      <c r="BQ20" s="114">
        <v>2.1111407847381001</v>
      </c>
      <c r="BR20" s="114">
        <v>2.1123436851917501</v>
      </c>
      <c r="BS20" s="114">
        <v>2.1139948873418701</v>
      </c>
      <c r="BT20" s="114">
        <v>2.1161384405397401</v>
      </c>
      <c r="BU20" s="114">
        <v>2.1187202332713602</v>
      </c>
      <c r="BV20" s="114">
        <v>2.1217543169722499</v>
      </c>
      <c r="BW20" s="114">
        <v>2.1253091469689802</v>
      </c>
      <c r="BX20" s="114">
        <v>2.1294556579071702</v>
      </c>
      <c r="BY20" s="114">
        <v>2.1342446531514399</v>
      </c>
      <c r="BZ20" s="114">
        <v>2.1396630761254598</v>
      </c>
      <c r="CA20" s="114">
        <v>2.1456727742503898</v>
      </c>
      <c r="CB20" s="114">
        <v>2.1522094352828098</v>
      </c>
      <c r="CC20" s="114">
        <v>2.1591843698920199</v>
      </c>
      <c r="CD20" s="114">
        <v>2.1664236674677002</v>
      </c>
      <c r="CE20" s="114">
        <v>2.17377547638299</v>
      </c>
    </row>
    <row r="21" spans="1:83" x14ac:dyDescent="0.3">
      <c r="A21" t="s">
        <v>10</v>
      </c>
      <c r="B21" t="s">
        <v>129</v>
      </c>
      <c r="C21">
        <v>0.27096329686713</v>
      </c>
      <c r="D21">
        <v>0.35163374800875702</v>
      </c>
      <c r="E21">
        <v>0.40958037570356098</v>
      </c>
      <c r="F21">
        <v>0.45963899686210302</v>
      </c>
      <c r="G21">
        <v>0.49101703948547298</v>
      </c>
      <c r="H21">
        <v>0.50218386587854602</v>
      </c>
      <c r="I21">
        <v>0.49564730400350898</v>
      </c>
      <c r="J21">
        <v>0.480368481160236</v>
      </c>
      <c r="K21">
        <v>0.46353042575155701</v>
      </c>
      <c r="L21">
        <v>0.44904959371546499</v>
      </c>
      <c r="M21">
        <v>0.43837900630917198</v>
      </c>
      <c r="N21">
        <v>0.43144994483599303</v>
      </c>
      <c r="O21">
        <v>0.42784012542133898</v>
      </c>
      <c r="P21">
        <v>0.42666559494241901</v>
      </c>
      <c r="Q21">
        <v>0.42705655427591999</v>
      </c>
      <c r="R21">
        <v>0.42832183381929401</v>
      </c>
      <c r="S21">
        <v>0.42862571143297801</v>
      </c>
      <c r="T21">
        <v>0.42586336060348401</v>
      </c>
      <c r="U21">
        <v>0.42034850389214401</v>
      </c>
      <c r="V21">
        <v>0.41208290786264701</v>
      </c>
      <c r="W21">
        <v>0.40268203175716899</v>
      </c>
      <c r="X21">
        <v>0.39274938819529098</v>
      </c>
      <c r="Y21">
        <v>0.382678503689108</v>
      </c>
      <c r="Z21">
        <v>0.37263792777789301</v>
      </c>
      <c r="AA21">
        <v>0.36183608272107698</v>
      </c>
      <c r="AB21">
        <v>0.34824112206441399</v>
      </c>
      <c r="AC21">
        <v>0.33041636995791301</v>
      </c>
      <c r="AD21">
        <v>0.30982689897879001</v>
      </c>
      <c r="AE21">
        <v>0.287983831751282</v>
      </c>
      <c r="AF21">
        <v>0.26768482981219599</v>
      </c>
      <c r="AG21">
        <v>0.24854104561413701</v>
      </c>
      <c r="AH21">
        <v>0.23075709683559201</v>
      </c>
      <c r="AI21">
        <v>0.213653911175302</v>
      </c>
      <c r="AJ21">
        <v>0.197357626915907</v>
      </c>
      <c r="AK21">
        <v>0.18246369631922099</v>
      </c>
      <c r="AL21">
        <v>0.168173288957497</v>
      </c>
      <c r="AM21">
        <v>0.154924049272231</v>
      </c>
      <c r="AN21">
        <v>0.143426854640017</v>
      </c>
      <c r="AO21">
        <v>0.13401576342124299</v>
      </c>
      <c r="AP21">
        <v>0.126357610990814</v>
      </c>
      <c r="AQ21">
        <v>0.12029626983403099</v>
      </c>
      <c r="AR21">
        <v>0.115534958165796</v>
      </c>
      <c r="AS21">
        <v>0.11182793357842501</v>
      </c>
      <c r="AT21">
        <v>0.10888168293040899</v>
      </c>
      <c r="AU21">
        <v>0.10653131999445301</v>
      </c>
      <c r="AV21">
        <v>0.10467731343947199</v>
      </c>
      <c r="AW21">
        <v>0.103230401397259</v>
      </c>
      <c r="AX21">
        <v>0.10231520180163101</v>
      </c>
      <c r="AY21">
        <v>0.101892473685591</v>
      </c>
      <c r="AZ21">
        <v>0.10184321648474</v>
      </c>
      <c r="BA21">
        <v>0.10205760585984899</v>
      </c>
      <c r="BB21">
        <v>0.101393066053291</v>
      </c>
      <c r="BC21">
        <v>9.9951297273325801E-2</v>
      </c>
      <c r="BD21">
        <v>9.7930651359203397E-2</v>
      </c>
      <c r="BE21">
        <v>9.6400190626568599E-2</v>
      </c>
      <c r="BF21">
        <v>9.5231380673850105E-2</v>
      </c>
      <c r="BG21">
        <v>9.4352073150483703E-2</v>
      </c>
      <c r="BH21">
        <v>9.3703051586004296E-2</v>
      </c>
      <c r="BI21">
        <v>9.3234998560384294E-2</v>
      </c>
      <c r="BJ21">
        <v>9.2907529830897104E-2</v>
      </c>
      <c r="BK21">
        <v>9.2689056803476402E-2</v>
      </c>
      <c r="BL21">
        <v>9.2554115715285698E-2</v>
      </c>
      <c r="BM21">
        <v>9.2482741804028504E-2</v>
      </c>
      <c r="BN21">
        <v>9.2459262297271999E-2</v>
      </c>
      <c r="BO21">
        <v>9.2469765225787495E-2</v>
      </c>
      <c r="BP21">
        <v>9.2500652538774694E-2</v>
      </c>
      <c r="BQ21">
        <v>9.2545989703012393E-2</v>
      </c>
      <c r="BR21">
        <v>9.2605392657403002E-2</v>
      </c>
      <c r="BS21">
        <v>9.2682784710117705E-2</v>
      </c>
      <c r="BT21">
        <v>9.2780276128052105E-2</v>
      </c>
      <c r="BU21">
        <v>9.2895756238334806E-2</v>
      </c>
      <c r="BV21">
        <v>9.3029893190312296E-2</v>
      </c>
      <c r="BW21">
        <v>9.3185673646434597E-2</v>
      </c>
      <c r="BX21">
        <v>9.3366216021547696E-2</v>
      </c>
      <c r="BY21">
        <v>9.35737917178633E-2</v>
      </c>
      <c r="BZ21">
        <v>9.380795288879E-2</v>
      </c>
      <c r="CA21">
        <v>9.4067141064424903E-2</v>
      </c>
      <c r="CB21">
        <v>9.4348655228003606E-2</v>
      </c>
      <c r="CC21">
        <v>9.4648754116154796E-2</v>
      </c>
      <c r="CD21">
        <v>9.4960063564325806E-2</v>
      </c>
      <c r="CE21">
        <v>9.5276041070462503E-2</v>
      </c>
    </row>
    <row r="22" spans="1:83" x14ac:dyDescent="0.3">
      <c r="A22" t="s">
        <v>10</v>
      </c>
      <c r="B22" t="s">
        <v>130</v>
      </c>
      <c r="C22">
        <v>5.2837842889090396</v>
      </c>
      <c r="D22">
        <v>5.2319788189044996</v>
      </c>
      <c r="E22">
        <v>5.2929423450155699</v>
      </c>
      <c r="F22">
        <v>5.4394417370265202</v>
      </c>
      <c r="G22">
        <v>5.6376630882068</v>
      </c>
      <c r="H22">
        <v>5.8474385678699896</v>
      </c>
      <c r="I22">
        <v>6.0346009619472198</v>
      </c>
      <c r="J22">
        <v>6.1791673498159403</v>
      </c>
      <c r="K22">
        <v>6.2775079283242201</v>
      </c>
      <c r="L22">
        <v>6.3351742001778399</v>
      </c>
      <c r="M22">
        <v>6.3613197766705998</v>
      </c>
      <c r="N22">
        <v>6.36250628392163</v>
      </c>
      <c r="O22">
        <v>6.3498777902392503</v>
      </c>
      <c r="P22">
        <v>6.3306961144719001</v>
      </c>
      <c r="Q22">
        <v>6.3126926269931101</v>
      </c>
      <c r="R22">
        <v>6.3068594107119704</v>
      </c>
      <c r="S22">
        <v>6.2889674671502398</v>
      </c>
      <c r="T22">
        <v>6.2682332888566599</v>
      </c>
      <c r="U22">
        <v>6.2399039914856598</v>
      </c>
      <c r="V22">
        <v>6.1733494008849004</v>
      </c>
      <c r="W22">
        <v>6.0847623858998601</v>
      </c>
      <c r="X22">
        <v>5.9769451343279103</v>
      </c>
      <c r="Y22">
        <v>5.8532190377689197</v>
      </c>
      <c r="Z22">
        <v>5.7167902687649699</v>
      </c>
      <c r="AA22">
        <v>5.5700960167361204</v>
      </c>
      <c r="AB22">
        <v>5.4132528801850501</v>
      </c>
      <c r="AC22">
        <v>5.2435016271808204</v>
      </c>
      <c r="AD22">
        <v>5.0584567165501699</v>
      </c>
      <c r="AE22">
        <v>4.8759530247349696</v>
      </c>
      <c r="AF22">
        <v>4.6803336081891</v>
      </c>
      <c r="AG22">
        <v>4.4836982388144602</v>
      </c>
      <c r="AH22">
        <v>4.2880002284053802</v>
      </c>
      <c r="AI22">
        <v>4.0852157977716104</v>
      </c>
      <c r="AJ22">
        <v>3.87626929479995</v>
      </c>
      <c r="AK22">
        <v>3.6628445222726498</v>
      </c>
      <c r="AL22">
        <v>3.4472540853023101</v>
      </c>
      <c r="AM22">
        <v>3.2314659810244999</v>
      </c>
      <c r="AN22">
        <v>3.0181057998412801</v>
      </c>
      <c r="AO22">
        <v>2.8106085236848499</v>
      </c>
      <c r="AP22">
        <v>2.6122506695446699</v>
      </c>
      <c r="AQ22">
        <v>2.4312851724972302</v>
      </c>
      <c r="AR22">
        <v>2.2680610989240502</v>
      </c>
      <c r="AS22">
        <v>2.1218465125370001</v>
      </c>
      <c r="AT22">
        <v>1.99161341681274</v>
      </c>
      <c r="AU22">
        <v>1.87627550768212</v>
      </c>
      <c r="AV22">
        <v>1.7747579937450899</v>
      </c>
      <c r="AW22">
        <v>1.68588731830398</v>
      </c>
      <c r="AX22">
        <v>1.6085111715501601</v>
      </c>
      <c r="AY22">
        <v>1.5416397890170399</v>
      </c>
      <c r="AZ22">
        <v>1.4840485286529299</v>
      </c>
      <c r="BA22">
        <v>1.4345043852347099</v>
      </c>
      <c r="BB22">
        <v>1.3765761211124099</v>
      </c>
      <c r="BC22">
        <v>1.3119941158164701</v>
      </c>
      <c r="BD22">
        <v>1.2436406894482901</v>
      </c>
      <c r="BE22">
        <v>1.1863846028101901</v>
      </c>
      <c r="BF22">
        <v>1.1382716707604701</v>
      </c>
      <c r="BG22">
        <v>1.0979031285145999</v>
      </c>
      <c r="BH22">
        <v>1.0641234993770701</v>
      </c>
      <c r="BI22">
        <v>1.03592785189324</v>
      </c>
      <c r="BJ22">
        <v>1.01244641292158</v>
      </c>
      <c r="BK22">
        <v>0.99294463042968395</v>
      </c>
      <c r="BL22">
        <v>0.97679358160268004</v>
      </c>
      <c r="BM22">
        <v>0.96346156969804697</v>
      </c>
      <c r="BN22">
        <v>0.95249824725928101</v>
      </c>
      <c r="BO22">
        <v>0.94350607941536702</v>
      </c>
      <c r="BP22">
        <v>0.93612097666197602</v>
      </c>
      <c r="BQ22">
        <v>0.93008351476904705</v>
      </c>
      <c r="BR22">
        <v>0.92521595553395797</v>
      </c>
      <c r="BS22">
        <v>0.92140931718089403</v>
      </c>
      <c r="BT22">
        <v>0.91856042919296099</v>
      </c>
      <c r="BU22">
        <v>0.91654313920295305</v>
      </c>
      <c r="BV22">
        <v>0.91527387625026402</v>
      </c>
      <c r="BW22">
        <v>0.91470622598276896</v>
      </c>
      <c r="BX22">
        <v>0.91480866660047999</v>
      </c>
      <c r="BY22">
        <v>0.91555368145281302</v>
      </c>
      <c r="BZ22">
        <v>0.91689701702313697</v>
      </c>
      <c r="CA22">
        <v>0.91879078974256601</v>
      </c>
      <c r="CB22">
        <v>0.92118085962886997</v>
      </c>
      <c r="CC22">
        <v>0.92400667388938995</v>
      </c>
      <c r="CD22">
        <v>0.92717326935476896</v>
      </c>
      <c r="CE22">
        <v>0.93059157335125597</v>
      </c>
    </row>
    <row r="23" spans="1:83" x14ac:dyDescent="0.3">
      <c r="A23" t="s">
        <v>10</v>
      </c>
      <c r="B23" t="s">
        <v>131</v>
      </c>
      <c r="C23">
        <v>2.8130569876163601E-2</v>
      </c>
      <c r="D23">
        <v>0.29566266514630202</v>
      </c>
      <c r="E23">
        <v>0.46776750200234202</v>
      </c>
      <c r="F23">
        <v>0.58369831804163097</v>
      </c>
      <c r="G23">
        <v>0.66719723943213904</v>
      </c>
      <c r="H23">
        <v>0.731469811793797</v>
      </c>
      <c r="I23">
        <v>0.78300651141870203</v>
      </c>
      <c r="J23">
        <v>0.82453101356885805</v>
      </c>
      <c r="K23">
        <v>0.85720186483414296</v>
      </c>
      <c r="L23">
        <v>0.88179125025171401</v>
      </c>
      <c r="M23">
        <v>0.89918901079360303</v>
      </c>
      <c r="N23">
        <v>0.91031639925789698</v>
      </c>
      <c r="O23">
        <v>0.91669716648001598</v>
      </c>
      <c r="P23">
        <v>0.91961189269079302</v>
      </c>
      <c r="Q23">
        <v>0.92062641145220003</v>
      </c>
      <c r="R23">
        <v>0.92193367698187001</v>
      </c>
      <c r="S23">
        <v>0.92054809862742304</v>
      </c>
      <c r="T23">
        <v>0.91847094792485096</v>
      </c>
      <c r="U23">
        <v>0.91566250882932898</v>
      </c>
      <c r="V23">
        <v>0.91111332034994996</v>
      </c>
      <c r="W23">
        <v>0.90393187828685095</v>
      </c>
      <c r="X23">
        <v>0.894067782758869</v>
      </c>
      <c r="Y23">
        <v>0.88162776216896299</v>
      </c>
      <c r="Z23">
        <v>0.86681546256143305</v>
      </c>
      <c r="AA23">
        <v>0.84992044824770896</v>
      </c>
      <c r="AB23">
        <v>0.83123520343370305</v>
      </c>
      <c r="AC23">
        <v>0.81086060351879996</v>
      </c>
      <c r="AD23">
        <v>0.78867976128857198</v>
      </c>
      <c r="AE23">
        <v>0.76515835403977694</v>
      </c>
      <c r="AF23">
        <v>0.74058742342167905</v>
      </c>
      <c r="AG23">
        <v>0.71511814296417497</v>
      </c>
      <c r="AH23">
        <v>0.68902607907712998</v>
      </c>
      <c r="AI23">
        <v>0.66226423740122198</v>
      </c>
      <c r="AJ23">
        <v>0.63453323894210001</v>
      </c>
      <c r="AK23">
        <v>0.60572341265156304</v>
      </c>
      <c r="AL23">
        <v>0.57598904011654695</v>
      </c>
      <c r="AM23">
        <v>0.54555926160109802</v>
      </c>
      <c r="AN23">
        <v>0.51466820635974497</v>
      </c>
      <c r="AO23">
        <v>0.48366075592998398</v>
      </c>
      <c r="AP23">
        <v>0.45299357721918299</v>
      </c>
      <c r="AQ23">
        <v>0.42327859437749898</v>
      </c>
      <c r="AR23">
        <v>0.39512279996217198</v>
      </c>
      <c r="AS23">
        <v>0.36889977432379101</v>
      </c>
      <c r="AT23">
        <v>0.344803600429955</v>
      </c>
      <c r="AU23">
        <v>0.32292974359140297</v>
      </c>
      <c r="AV23">
        <v>0.30328584859918301</v>
      </c>
      <c r="AW23">
        <v>0.28579848378753597</v>
      </c>
      <c r="AX23">
        <v>0.27033275879881902</v>
      </c>
      <c r="AY23">
        <v>0.25672251321265699</v>
      </c>
      <c r="AZ23">
        <v>0.24477119046357201</v>
      </c>
      <c r="BA23">
        <v>0.234243258997203</v>
      </c>
      <c r="BB23">
        <v>0.22483398126259799</v>
      </c>
      <c r="BC23">
        <v>0.21563302760764899</v>
      </c>
      <c r="BD23">
        <v>0.20629204169524701</v>
      </c>
      <c r="BE23">
        <v>0.19708547131005899</v>
      </c>
      <c r="BF23">
        <v>0.18848571934247901</v>
      </c>
      <c r="BG23">
        <v>0.180707659476016</v>
      </c>
      <c r="BH23">
        <v>0.17382525680272101</v>
      </c>
      <c r="BI23">
        <v>0.16782791016960799</v>
      </c>
      <c r="BJ23">
        <v>0.162659644019401</v>
      </c>
      <c r="BK23">
        <v>0.158245073555694</v>
      </c>
      <c r="BL23">
        <v>0.15450089382035001</v>
      </c>
      <c r="BM23">
        <v>0.151344750811817</v>
      </c>
      <c r="BN23">
        <v>0.14869905283299201</v>
      </c>
      <c r="BO23">
        <v>0.146490391841017</v>
      </c>
      <c r="BP23">
        <v>0.14464889074592399</v>
      </c>
      <c r="BQ23">
        <v>0.14312070309049801</v>
      </c>
      <c r="BR23">
        <v>0.14186516027002199</v>
      </c>
      <c r="BS23">
        <v>0.14085322354455801</v>
      </c>
      <c r="BT23">
        <v>0.140058018704321</v>
      </c>
      <c r="BU23">
        <v>0.13945046874478101</v>
      </c>
      <c r="BV23">
        <v>0.13900930344485199</v>
      </c>
      <c r="BW23">
        <v>0.138720137247899</v>
      </c>
      <c r="BX23">
        <v>0.13857197533559901</v>
      </c>
      <c r="BY23">
        <v>0.13855545560789401</v>
      </c>
      <c r="BZ23">
        <v>0.138659557506739</v>
      </c>
      <c r="CA23">
        <v>0.138873454546422</v>
      </c>
      <c r="CB23">
        <v>0.13918596756587501</v>
      </c>
      <c r="CC23">
        <v>0.13958541215977299</v>
      </c>
      <c r="CD23">
        <v>0.14005518161500799</v>
      </c>
      <c r="CE23">
        <v>0.140579708837067</v>
      </c>
    </row>
    <row r="24" spans="1:83" x14ac:dyDescent="0.3">
      <c r="A24" t="s">
        <v>10</v>
      </c>
      <c r="B24" t="s">
        <v>132</v>
      </c>
      <c r="C24">
        <v>0.82192200049696196</v>
      </c>
      <c r="D24">
        <v>0.13930410328287701</v>
      </c>
      <c r="E24">
        <v>5.3738526139261E-2</v>
      </c>
      <c r="F24">
        <v>4.7211172245366799E-2</v>
      </c>
      <c r="G24">
        <v>4.9808919854904703E-2</v>
      </c>
      <c r="H24">
        <v>5.1778612327060401E-2</v>
      </c>
      <c r="I24">
        <v>5.1949932019112403E-2</v>
      </c>
      <c r="J24">
        <v>5.0802715879684997E-2</v>
      </c>
      <c r="K24">
        <v>4.91336640684343E-2</v>
      </c>
      <c r="L24">
        <v>4.7502394951910103E-2</v>
      </c>
      <c r="M24">
        <v>4.6184653135429798E-2</v>
      </c>
      <c r="N24">
        <v>4.6222383689056401E-2</v>
      </c>
      <c r="O24">
        <v>4.6729750119351599E-2</v>
      </c>
      <c r="P24">
        <v>4.7497559926829802E-2</v>
      </c>
      <c r="Q24">
        <v>4.8423016215169798E-2</v>
      </c>
      <c r="R24">
        <v>4.94537383699033E-2</v>
      </c>
      <c r="S24">
        <v>5.0336616776452799E-2</v>
      </c>
      <c r="T24">
        <v>5.1002759120550203E-2</v>
      </c>
      <c r="U24">
        <v>5.1364468481944703E-2</v>
      </c>
      <c r="V24">
        <v>6.4248039880802105E-2</v>
      </c>
      <c r="W24">
        <v>7.1708554693615603E-2</v>
      </c>
      <c r="X24">
        <v>7.7894638815491399E-2</v>
      </c>
      <c r="Y24">
        <v>8.3325104287497898E-2</v>
      </c>
      <c r="Z24">
        <v>8.8037973190324303E-2</v>
      </c>
      <c r="AA24">
        <v>9.19530778042527E-2</v>
      </c>
      <c r="AB24">
        <v>9.4843426456934998E-2</v>
      </c>
      <c r="AC24">
        <v>9.6415160911014902E-2</v>
      </c>
      <c r="AD24">
        <v>9.6557757747431097E-2</v>
      </c>
      <c r="AE24">
        <v>8.7649945123789805E-2</v>
      </c>
      <c r="AF24">
        <v>8.53877008555496E-2</v>
      </c>
      <c r="AG24">
        <v>8.07645504850142E-2</v>
      </c>
      <c r="AH24">
        <v>7.5890666890193303E-2</v>
      </c>
      <c r="AI24">
        <v>7.5295618701991404E-2</v>
      </c>
      <c r="AJ24">
        <v>7.5183135716323804E-2</v>
      </c>
      <c r="AK24">
        <v>7.5013726837340006E-2</v>
      </c>
      <c r="AL24">
        <v>7.4630375564034498E-2</v>
      </c>
      <c r="AM24">
        <v>7.3947516507725006E-2</v>
      </c>
      <c r="AN24">
        <v>7.2990604896817496E-2</v>
      </c>
      <c r="AO24">
        <v>7.1844258679929399E-2</v>
      </c>
      <c r="AP24">
        <v>7.0584644787487993E-2</v>
      </c>
      <c r="AQ24">
        <v>6.6490711653302795E-2</v>
      </c>
      <c r="AR24">
        <v>6.2270769221672101E-2</v>
      </c>
      <c r="AS24">
        <v>5.8533243558763E-2</v>
      </c>
      <c r="AT24">
        <v>5.53079133427892E-2</v>
      </c>
      <c r="AU24">
        <v>5.2550909970680598E-2</v>
      </c>
      <c r="AV24">
        <v>5.0218457658674297E-2</v>
      </c>
      <c r="AW24">
        <v>4.8266190774193397E-2</v>
      </c>
      <c r="AX24">
        <v>4.6660960337093098E-2</v>
      </c>
      <c r="AY24">
        <v>4.5376920710389401E-2</v>
      </c>
      <c r="AZ24">
        <v>4.4369607050645403E-2</v>
      </c>
      <c r="BA24">
        <v>4.3437052634364703E-2</v>
      </c>
      <c r="BB24">
        <v>5.0526231191824901E-2</v>
      </c>
      <c r="BC24">
        <v>5.71337271945421E-2</v>
      </c>
      <c r="BD24">
        <v>6.20269569330969E-2</v>
      </c>
      <c r="BE24">
        <v>5.9846311719595299E-2</v>
      </c>
      <c r="BF24">
        <v>5.73559765259926E-2</v>
      </c>
      <c r="BG24">
        <v>5.5254576723921603E-2</v>
      </c>
      <c r="BH24">
        <v>5.3548222389068797E-2</v>
      </c>
      <c r="BI24">
        <v>5.2173371307994397E-2</v>
      </c>
      <c r="BJ24">
        <v>5.10694145519194E-2</v>
      </c>
      <c r="BK24">
        <v>5.0186354928041299E-2</v>
      </c>
      <c r="BL24">
        <v>4.9483053571083298E-2</v>
      </c>
      <c r="BM24">
        <v>4.8926038553554103E-2</v>
      </c>
      <c r="BN24">
        <v>4.8487985269723498E-2</v>
      </c>
      <c r="BO24">
        <v>4.8145575004317903E-2</v>
      </c>
      <c r="BP24">
        <v>4.7878026896681497E-2</v>
      </c>
      <c r="BQ24">
        <v>4.7671200810568401E-2</v>
      </c>
      <c r="BR24">
        <v>4.7516099161945602E-2</v>
      </c>
      <c r="BS24">
        <v>4.7407924611884998E-2</v>
      </c>
      <c r="BT24">
        <v>4.7342149599123598E-2</v>
      </c>
      <c r="BU24">
        <v>4.7312686579712597E-2</v>
      </c>
      <c r="BV24">
        <v>4.7315874616231698E-2</v>
      </c>
      <c r="BW24">
        <v>4.7350195597358299E-2</v>
      </c>
      <c r="BX24">
        <v>4.7414892372512098E-2</v>
      </c>
      <c r="BY24">
        <v>4.75092817029499E-2</v>
      </c>
      <c r="BZ24">
        <v>4.7631495361177403E-2</v>
      </c>
      <c r="CA24">
        <v>4.7779304970639799E-2</v>
      </c>
      <c r="CB24">
        <v>4.7950006973452301E-2</v>
      </c>
      <c r="CC24">
        <v>4.8140438714241E-2</v>
      </c>
      <c r="CD24">
        <v>4.8345288955380102E-2</v>
      </c>
      <c r="CE24">
        <v>4.8559592436133399E-2</v>
      </c>
    </row>
    <row r="25" spans="1:83" x14ac:dyDescent="0.3">
      <c r="A25" t="s">
        <v>10</v>
      </c>
      <c r="B25" t="s">
        <v>133</v>
      </c>
      <c r="C25">
        <v>15.9975282134093</v>
      </c>
      <c r="D25">
        <v>15.7309300775878</v>
      </c>
      <c r="E25">
        <v>15.566191962145201</v>
      </c>
      <c r="F25">
        <v>15.494702677871199</v>
      </c>
      <c r="G25">
        <v>15.4826479037882</v>
      </c>
      <c r="H25">
        <v>15.493879829925501</v>
      </c>
      <c r="I25">
        <v>15.497686089655</v>
      </c>
      <c r="J25">
        <v>15.4785423328648</v>
      </c>
      <c r="K25">
        <v>15.433559816752</v>
      </c>
      <c r="L25">
        <v>15.3652789603674</v>
      </c>
      <c r="M25">
        <v>15.2783707140033</v>
      </c>
      <c r="N25">
        <v>15.1760833401582</v>
      </c>
      <c r="O25">
        <v>15.069595964849601</v>
      </c>
      <c r="P25">
        <v>14.9644339106177</v>
      </c>
      <c r="Q25">
        <v>14.870978261436001</v>
      </c>
      <c r="R25">
        <v>14.810638045761999</v>
      </c>
      <c r="S25">
        <v>14.7262109884437</v>
      </c>
      <c r="T25">
        <v>14.640444020422599</v>
      </c>
      <c r="U25">
        <v>14.5483368182283</v>
      </c>
      <c r="V25">
        <v>14.4464067134906</v>
      </c>
      <c r="W25">
        <v>14.332930237386501</v>
      </c>
      <c r="X25">
        <v>14.208699512018599</v>
      </c>
      <c r="Y25">
        <v>14.0748825466917</v>
      </c>
      <c r="Z25">
        <v>13.9322730384004</v>
      </c>
      <c r="AA25">
        <v>13.780852647091301</v>
      </c>
      <c r="AB25">
        <v>13.618096901222801</v>
      </c>
      <c r="AC25">
        <v>13.438929765461101</v>
      </c>
      <c r="AD25">
        <v>13.239890410289201</v>
      </c>
      <c r="AE25">
        <v>13.021447305722299</v>
      </c>
      <c r="AF25">
        <v>12.7902027958652</v>
      </c>
      <c r="AG25">
        <v>12.551083004895499</v>
      </c>
      <c r="AH25">
        <v>12.3056439377904</v>
      </c>
      <c r="AI25">
        <v>12.0538236113198</v>
      </c>
      <c r="AJ25">
        <v>11.7933495057221</v>
      </c>
      <c r="AK25">
        <v>11.523280445115301</v>
      </c>
      <c r="AL25">
        <v>11.2439886611535</v>
      </c>
      <c r="AM25">
        <v>10.9568388468933</v>
      </c>
      <c r="AN25">
        <v>10.663528890147999</v>
      </c>
      <c r="AO25">
        <v>10.366763892810001</v>
      </c>
      <c r="AP25">
        <v>10.069951775562499</v>
      </c>
      <c r="AQ25">
        <v>9.7759128353698106</v>
      </c>
      <c r="AR25">
        <v>9.4872126257310896</v>
      </c>
      <c r="AS25">
        <v>9.2058945405507</v>
      </c>
      <c r="AT25">
        <v>8.9334710084354896</v>
      </c>
      <c r="AU25">
        <v>8.6719540679707894</v>
      </c>
      <c r="AV25">
        <v>8.4233642436139906</v>
      </c>
      <c r="AW25">
        <v>8.1889762302771398</v>
      </c>
      <c r="AX25">
        <v>7.9694030421420097</v>
      </c>
      <c r="AY25">
        <v>7.7643750741051001</v>
      </c>
      <c r="AZ25">
        <v>7.5721472016500204</v>
      </c>
      <c r="BA25">
        <v>7.3890403006983796</v>
      </c>
      <c r="BB25">
        <v>7.2235774891153799</v>
      </c>
      <c r="BC25">
        <v>7.0692019787998497</v>
      </c>
      <c r="BD25">
        <v>6.9240644007871799</v>
      </c>
      <c r="BE25">
        <v>6.7873166183791103</v>
      </c>
      <c r="BF25">
        <v>6.6591268745798704</v>
      </c>
      <c r="BG25">
        <v>6.5393107601155203</v>
      </c>
      <c r="BH25">
        <v>6.4276226902167499</v>
      </c>
      <c r="BI25">
        <v>6.3236150799058404</v>
      </c>
      <c r="BJ25">
        <v>6.2267347732845497</v>
      </c>
      <c r="BK25">
        <v>6.1364751661158001</v>
      </c>
      <c r="BL25">
        <v>6.0523218543657702</v>
      </c>
      <c r="BM25">
        <v>5.9738071939463904</v>
      </c>
      <c r="BN25">
        <v>5.9005009890217002</v>
      </c>
      <c r="BO25">
        <v>5.8319070968395499</v>
      </c>
      <c r="BP25">
        <v>5.7674049778781598</v>
      </c>
      <c r="BQ25">
        <v>5.7067452226429403</v>
      </c>
      <c r="BR25">
        <v>5.6499489338507498</v>
      </c>
      <c r="BS25">
        <v>5.5972628615395799</v>
      </c>
      <c r="BT25">
        <v>5.5488039501086597</v>
      </c>
      <c r="BU25">
        <v>5.50441310297537</v>
      </c>
      <c r="BV25">
        <v>5.4640778933746397</v>
      </c>
      <c r="BW25">
        <v>5.42791628308815</v>
      </c>
      <c r="BX25">
        <v>5.3960580829212503</v>
      </c>
      <c r="BY25">
        <v>5.3685949085934297</v>
      </c>
      <c r="BZ25">
        <v>5.3454708354479301</v>
      </c>
      <c r="CA25">
        <v>5.3265714027272697</v>
      </c>
      <c r="CB25">
        <v>5.31171624063232</v>
      </c>
      <c r="CC25">
        <v>5.3006644395160203</v>
      </c>
      <c r="CD25">
        <v>5.2929568433417096</v>
      </c>
      <c r="CE25">
        <v>5.2881507047990501</v>
      </c>
    </row>
    <row r="26" spans="1:83" x14ac:dyDescent="0.3">
      <c r="A26" t="s">
        <v>10</v>
      </c>
      <c r="B26" t="s">
        <v>138</v>
      </c>
      <c r="C26">
        <v>6.4048001561492898</v>
      </c>
      <c r="D26">
        <v>6.0185793353424399</v>
      </c>
      <c r="E26">
        <v>6.2240287488607402</v>
      </c>
      <c r="F26">
        <v>6.52999022417562</v>
      </c>
      <c r="G26">
        <v>6.84568628697932</v>
      </c>
      <c r="H26">
        <v>7.1328708578694</v>
      </c>
      <c r="I26">
        <v>7.3652047093885402</v>
      </c>
      <c r="J26">
        <v>7.5348695604247196</v>
      </c>
      <c r="K26">
        <v>7.64737388297835</v>
      </c>
      <c r="L26">
        <v>7.7135174390969299</v>
      </c>
      <c r="M26">
        <v>7.7450724469088099</v>
      </c>
      <c r="N26">
        <v>7.7504950117045803</v>
      </c>
      <c r="O26">
        <v>7.7411448322599501</v>
      </c>
      <c r="P26">
        <v>7.7244711620319402</v>
      </c>
      <c r="Q26">
        <v>7.7087986089363998</v>
      </c>
      <c r="R26">
        <v>7.7065686598830396</v>
      </c>
      <c r="S26">
        <v>7.6884778939870904</v>
      </c>
      <c r="T26">
        <v>7.6635703565055504</v>
      </c>
      <c r="U26">
        <v>7.6272794726890796</v>
      </c>
      <c r="V26">
        <v>7.5607936689782997</v>
      </c>
      <c r="W26">
        <v>7.4630848506375003</v>
      </c>
      <c r="X26">
        <v>7.3416569440975596</v>
      </c>
      <c r="Y26">
        <v>7.2008504079144897</v>
      </c>
      <c r="Z26">
        <v>7.04428163229462</v>
      </c>
      <c r="AA26">
        <v>6.87380562550916</v>
      </c>
      <c r="AB26">
        <v>6.6875726321400997</v>
      </c>
      <c r="AC26">
        <v>6.48119376156854</v>
      </c>
      <c r="AD26">
        <v>6.2535211345649602</v>
      </c>
      <c r="AE26">
        <v>6.0167451556498204</v>
      </c>
      <c r="AF26">
        <v>5.7739935622785303</v>
      </c>
      <c r="AG26">
        <v>5.5281219778777899</v>
      </c>
      <c r="AH26">
        <v>5.2836740712082904</v>
      </c>
      <c r="AI26">
        <v>5.0364295650501196</v>
      </c>
      <c r="AJ26">
        <v>4.7833432963742899</v>
      </c>
      <c r="AK26">
        <v>4.52604535808078</v>
      </c>
      <c r="AL26">
        <v>4.26604678994038</v>
      </c>
      <c r="AM26">
        <v>4.0058968084055504</v>
      </c>
      <c r="AN26">
        <v>3.74919146573786</v>
      </c>
      <c r="AO26">
        <v>3.5001293017160102</v>
      </c>
      <c r="AP26">
        <v>3.2621865025421601</v>
      </c>
      <c r="AQ26">
        <v>3.0413507483620599</v>
      </c>
      <c r="AR26">
        <v>2.8409896262736898</v>
      </c>
      <c r="AS26">
        <v>2.6611074639979799</v>
      </c>
      <c r="AT26">
        <v>2.50060661351589</v>
      </c>
      <c r="AU26">
        <v>2.3582874812386598</v>
      </c>
      <c r="AV26">
        <v>2.23293961344242</v>
      </c>
      <c r="AW26">
        <v>2.1231823942629702</v>
      </c>
      <c r="AX26">
        <v>2.0278200924876999</v>
      </c>
      <c r="AY26">
        <v>1.9456316966256799</v>
      </c>
      <c r="AZ26">
        <v>1.8750325426518899</v>
      </c>
      <c r="BA26">
        <v>1.8142423027261301</v>
      </c>
      <c r="BB26">
        <v>1.75332939962013</v>
      </c>
      <c r="BC26">
        <v>1.6847121678919901</v>
      </c>
      <c r="BD26">
        <v>1.6098903394358399</v>
      </c>
      <c r="BE26">
        <v>1.53971657646641</v>
      </c>
      <c r="BF26">
        <v>1.4793447473027901</v>
      </c>
      <c r="BG26">
        <v>1.4282174378650201</v>
      </c>
      <c r="BH26">
        <v>1.3852000301548599</v>
      </c>
      <c r="BI26">
        <v>1.34916413193123</v>
      </c>
      <c r="BJ26">
        <v>1.31908300132379</v>
      </c>
      <c r="BK26">
        <v>1.2940651157169001</v>
      </c>
      <c r="BL26">
        <v>1.2733316447094001</v>
      </c>
      <c r="BM26">
        <v>1.25621510086745</v>
      </c>
      <c r="BN26">
        <v>1.2421445476592701</v>
      </c>
      <c r="BO26">
        <v>1.2306118114864899</v>
      </c>
      <c r="BP26">
        <v>1.22114854684336</v>
      </c>
      <c r="BQ26">
        <v>1.2134214083731301</v>
      </c>
      <c r="BR26">
        <v>1.20720260762333</v>
      </c>
      <c r="BS26">
        <v>1.2023532500474601</v>
      </c>
      <c r="BT26">
        <v>1.19874087362446</v>
      </c>
      <c r="BU26">
        <v>1.19620205076578</v>
      </c>
      <c r="BV26">
        <v>1.19462894750166</v>
      </c>
      <c r="BW26">
        <v>1.1939622324744601</v>
      </c>
      <c r="BX26">
        <v>1.19416175033014</v>
      </c>
      <c r="BY26">
        <v>1.19519221048152</v>
      </c>
      <c r="BZ26">
        <v>1.19699602277984</v>
      </c>
      <c r="CA26">
        <v>1.19951069032405</v>
      </c>
      <c r="CB26">
        <v>1.2026654893962001</v>
      </c>
      <c r="CC26">
        <v>1.20638127887956</v>
      </c>
      <c r="CD26">
        <v>1.2105338034894799</v>
      </c>
      <c r="CE26">
        <v>1.2150069156949199</v>
      </c>
    </row>
    <row r="27" spans="1:83" x14ac:dyDescent="0.3">
      <c r="A27" t="s">
        <v>10</v>
      </c>
      <c r="B27" t="s">
        <v>2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63.457739867477699</v>
      </c>
      <c r="O27">
        <v>130.61021015418501</v>
      </c>
      <c r="P27">
        <v>201.69575863619701</v>
      </c>
      <c r="Q27">
        <v>276.80740439455201</v>
      </c>
      <c r="R27">
        <v>355.54027289382202</v>
      </c>
      <c r="S27">
        <v>439.32833233399401</v>
      </c>
      <c r="T27">
        <v>527.91978245048097</v>
      </c>
      <c r="U27">
        <v>621.59306740048305</v>
      </c>
      <c r="V27">
        <v>2322.6107749770899</v>
      </c>
      <c r="W27">
        <v>3302.1533995085001</v>
      </c>
      <c r="X27">
        <v>4340.1273584079499</v>
      </c>
      <c r="Y27">
        <v>5439.0553395155202</v>
      </c>
      <c r="Z27">
        <v>6601.5801720172703</v>
      </c>
      <c r="AA27">
        <v>7830.2720202629498</v>
      </c>
      <c r="AB27">
        <v>9127.1370536015602</v>
      </c>
      <c r="AC27">
        <v>10493.793479875299</v>
      </c>
      <c r="AD27">
        <v>11931.727522056201</v>
      </c>
      <c r="AE27">
        <v>11341.025359512099</v>
      </c>
      <c r="AF27">
        <v>12856.6139872359</v>
      </c>
      <c r="AG27">
        <v>13547.7972868372</v>
      </c>
      <c r="AH27">
        <v>14253.468203795301</v>
      </c>
      <c r="AI27">
        <v>17022.435810329</v>
      </c>
      <c r="AJ27">
        <v>19913.532784558502</v>
      </c>
      <c r="AK27">
        <v>22933.218323995301</v>
      </c>
      <c r="AL27">
        <v>26086.6623685331</v>
      </c>
      <c r="AM27">
        <v>29379.112059695599</v>
      </c>
      <c r="AN27">
        <v>32819.742873675401</v>
      </c>
      <c r="AO27">
        <v>36418.533670821402</v>
      </c>
      <c r="AP27">
        <v>40182.783864099401</v>
      </c>
      <c r="AQ27">
        <v>41625.6466281381</v>
      </c>
      <c r="AR27">
        <v>42975.504568902397</v>
      </c>
      <c r="AS27">
        <v>44371.612675328797</v>
      </c>
      <c r="AT27">
        <v>45813.796355306702</v>
      </c>
      <c r="AU27">
        <v>47296.236700759197</v>
      </c>
      <c r="AV27">
        <v>48809.840771207702</v>
      </c>
      <c r="AW27">
        <v>50346.334423002801</v>
      </c>
      <c r="AX27">
        <v>51900.889004687502</v>
      </c>
      <c r="AY27">
        <v>53474.269970012501</v>
      </c>
      <c r="AZ27">
        <v>55076.887572998501</v>
      </c>
      <c r="BA27">
        <v>56372.240382962802</v>
      </c>
      <c r="BB27">
        <v>57633.343120505997</v>
      </c>
      <c r="BC27">
        <v>58888.101451447503</v>
      </c>
      <c r="BD27">
        <v>60132.844857025302</v>
      </c>
      <c r="BE27">
        <v>61364.680676758202</v>
      </c>
      <c r="BF27">
        <v>62581.615648801897</v>
      </c>
      <c r="BG27">
        <v>63783.892853869103</v>
      </c>
      <c r="BH27">
        <v>64971.609524245003</v>
      </c>
      <c r="BI27">
        <v>66146.442916847198</v>
      </c>
      <c r="BJ27">
        <v>67311.091227586803</v>
      </c>
      <c r="BK27">
        <v>68467.863723234695</v>
      </c>
      <c r="BL27">
        <v>69619.312751274105</v>
      </c>
      <c r="BM27">
        <v>70767.674654262097</v>
      </c>
      <c r="BN27">
        <v>71914.967002114194</v>
      </c>
      <c r="BO27">
        <v>73064.276919881697</v>
      </c>
      <c r="BP27">
        <v>74220.684794460496</v>
      </c>
      <c r="BQ27">
        <v>75384.968484130994</v>
      </c>
      <c r="BR27">
        <v>76554.356868768606</v>
      </c>
      <c r="BS27">
        <v>77722.7000063413</v>
      </c>
      <c r="BT27">
        <v>78885.160590666594</v>
      </c>
      <c r="BU27">
        <v>80040.596142394497</v>
      </c>
      <c r="BV27">
        <v>81185.749379974804</v>
      </c>
      <c r="BW27">
        <v>82315.272527727706</v>
      </c>
      <c r="BX27">
        <v>83423.380264690903</v>
      </c>
      <c r="BY27">
        <v>84504.651890970606</v>
      </c>
      <c r="BZ27">
        <v>85555.878741159497</v>
      </c>
      <c r="CA27">
        <v>86574.848780771499</v>
      </c>
      <c r="CB27">
        <v>87560.565378884901</v>
      </c>
      <c r="CC27">
        <v>88513.247308140693</v>
      </c>
      <c r="CD27">
        <v>89437.075556797805</v>
      </c>
      <c r="CE27">
        <v>90336.401269613707</v>
      </c>
    </row>
    <row r="28" spans="1:83" x14ac:dyDescent="0.3">
      <c r="A28" t="s">
        <v>10</v>
      </c>
      <c r="B28" t="s">
        <v>3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23.053713778113099</v>
      </c>
      <c r="O28">
        <v>46.820039138769403</v>
      </c>
      <c r="P28">
        <v>70.854318094878394</v>
      </c>
      <c r="Q28">
        <v>94.933256066406202</v>
      </c>
      <c r="R28">
        <v>119.059960718456</v>
      </c>
      <c r="S28">
        <v>143.439528108888</v>
      </c>
      <c r="T28">
        <v>168.47664113136301</v>
      </c>
      <c r="U28">
        <v>194.70697211149701</v>
      </c>
      <c r="V28">
        <v>609.15891629920395</v>
      </c>
      <c r="W28">
        <v>835.850634472661</v>
      </c>
      <c r="X28">
        <v>1061.7002333579601</v>
      </c>
      <c r="Y28">
        <v>1283.4714641200901</v>
      </c>
      <c r="Z28">
        <v>1498.1681065845501</v>
      </c>
      <c r="AA28">
        <v>1702.6870452886301</v>
      </c>
      <c r="AB28">
        <v>1892.5038389730601</v>
      </c>
      <c r="AC28">
        <v>2061.12162380257</v>
      </c>
      <c r="AD28">
        <v>2201.2485375505698</v>
      </c>
      <c r="AE28">
        <v>1983.64186884523</v>
      </c>
      <c r="AF28">
        <v>2081.7422735898799</v>
      </c>
      <c r="AG28">
        <v>2034.8653955114301</v>
      </c>
      <c r="AH28">
        <v>1977.8739158666001</v>
      </c>
      <c r="AI28">
        <v>2099.8997294360502</v>
      </c>
      <c r="AJ28">
        <v>2219.2864819492602</v>
      </c>
      <c r="AK28">
        <v>2333.0325247211899</v>
      </c>
      <c r="AL28">
        <v>2437.8846326879798</v>
      </c>
      <c r="AM28">
        <v>2529.95341460081</v>
      </c>
      <c r="AN28">
        <v>2607.26474160931</v>
      </c>
      <c r="AO28">
        <v>2670.3623692881101</v>
      </c>
      <c r="AP28">
        <v>2721.7229003443099</v>
      </c>
      <c r="AQ28">
        <v>2606.8241938913802</v>
      </c>
      <c r="AR28">
        <v>2487.5591024201199</v>
      </c>
      <c r="AS28">
        <v>2382.7175501359402</v>
      </c>
      <c r="AT28">
        <v>2292.80990106129</v>
      </c>
      <c r="AU28">
        <v>2217.4822160104</v>
      </c>
      <c r="AV28">
        <v>2156.10716258824</v>
      </c>
      <c r="AW28">
        <v>2107.9057108871302</v>
      </c>
      <c r="AX28">
        <v>2072.10074224849</v>
      </c>
      <c r="AY28">
        <v>2048.20686451035</v>
      </c>
      <c r="AZ28">
        <v>2035.6418711865899</v>
      </c>
      <c r="BA28">
        <v>2022.85102019386</v>
      </c>
      <c r="BB28">
        <v>2013.48868646296</v>
      </c>
      <c r="BC28">
        <v>1988.37558688077</v>
      </c>
      <c r="BD28">
        <v>1945.2085948245999</v>
      </c>
      <c r="BE28">
        <v>1893.17496194662</v>
      </c>
      <c r="BF28">
        <v>1848.9499873985101</v>
      </c>
      <c r="BG28">
        <v>1815.3907884892999</v>
      </c>
      <c r="BH28">
        <v>1791.60775231706</v>
      </c>
      <c r="BI28">
        <v>1776.3558731205501</v>
      </c>
      <c r="BJ28">
        <v>1768.45489338486</v>
      </c>
      <c r="BK28">
        <v>1766.84743973338</v>
      </c>
      <c r="BL28">
        <v>1770.6040076040599</v>
      </c>
      <c r="BM28">
        <v>1778.91674510914</v>
      </c>
      <c r="BN28">
        <v>1791.0893691762601</v>
      </c>
      <c r="BO28">
        <v>1806.5257408790001</v>
      </c>
      <c r="BP28">
        <v>1824.71924378617</v>
      </c>
      <c r="BQ28">
        <v>1845.2434181583601</v>
      </c>
      <c r="BR28">
        <v>1867.74022043942</v>
      </c>
      <c r="BS28">
        <v>1891.90782660225</v>
      </c>
      <c r="BT28">
        <v>1917.4889600009101</v>
      </c>
      <c r="BU28">
        <v>1944.2628903842899</v>
      </c>
      <c r="BV28">
        <v>1972.0406910266599</v>
      </c>
      <c r="BW28">
        <v>2000.6591178398401</v>
      </c>
      <c r="BX28">
        <v>2029.9742246250801</v>
      </c>
      <c r="BY28">
        <v>2059.85605581767</v>
      </c>
      <c r="BZ28">
        <v>2090.1846879579998</v>
      </c>
      <c r="CA28">
        <v>2120.8482147865998</v>
      </c>
      <c r="CB28">
        <v>2151.7414470213698</v>
      </c>
      <c r="CC28">
        <v>2182.7652698330098</v>
      </c>
      <c r="CD28">
        <v>2213.8269175406499</v>
      </c>
      <c r="CE28">
        <v>2244.8427311477299</v>
      </c>
    </row>
    <row r="29" spans="1:83" x14ac:dyDescent="0.3">
      <c r="A29" t="s">
        <v>10</v>
      </c>
      <c r="B29" t="s">
        <v>4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</row>
    <row r="30" spans="1:83" x14ac:dyDescent="0.3">
      <c r="A30" t="s">
        <v>10</v>
      </c>
      <c r="B30" t="s">
        <v>5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</row>
    <row r="31" spans="1:83" x14ac:dyDescent="0.3">
      <c r="A31" t="s">
        <v>10</v>
      </c>
      <c r="B31" t="s">
        <v>6</v>
      </c>
      <c r="C31">
        <v>643.69279396891204</v>
      </c>
      <c r="D31">
        <v>742.51475127504102</v>
      </c>
      <c r="E31">
        <v>914.45142192442404</v>
      </c>
      <c r="F31">
        <v>1073.56605432943</v>
      </c>
      <c r="G31">
        <v>1205.0625886284599</v>
      </c>
      <c r="H31">
        <v>1290.5728739748099</v>
      </c>
      <c r="I31">
        <v>1328.66252963027</v>
      </c>
      <c r="J31">
        <v>1331.83936345692</v>
      </c>
      <c r="K31">
        <v>1320.91681896569</v>
      </c>
      <c r="L31">
        <v>1310.79170779333</v>
      </c>
      <c r="M31">
        <v>1309.4035116678899</v>
      </c>
      <c r="N31">
        <v>1319.5973775873999</v>
      </c>
      <c r="O31">
        <v>1341.4265015400499</v>
      </c>
      <c r="P31">
        <v>1373.3432784778599</v>
      </c>
      <c r="Q31">
        <v>1412.78057176569</v>
      </c>
      <c r="R31">
        <v>1456.15168980972</v>
      </c>
      <c r="S31">
        <v>1500.7034503820601</v>
      </c>
      <c r="T31">
        <v>1541.48658654614</v>
      </c>
      <c r="U31">
        <v>1572.49554785436</v>
      </c>
      <c r="V31">
        <v>1593.4296341075501</v>
      </c>
      <c r="W31">
        <v>1607.4000082651701</v>
      </c>
      <c r="X31">
        <v>1617.5170172912899</v>
      </c>
      <c r="Y31">
        <v>1625.4893538173501</v>
      </c>
      <c r="Z31">
        <v>1632.2319604275499</v>
      </c>
      <c r="AA31">
        <v>1636.29869584724</v>
      </c>
      <c r="AB31">
        <v>1630.8326747291801</v>
      </c>
      <c r="AC31">
        <v>1606.37758314129</v>
      </c>
      <c r="AD31">
        <v>1561.03193449273</v>
      </c>
      <c r="AE31">
        <v>1501.1984530883899</v>
      </c>
      <c r="AF31">
        <v>1435.69594060804</v>
      </c>
      <c r="AG31">
        <v>1371.96140802125</v>
      </c>
      <c r="AH31">
        <v>1308.9074696575899</v>
      </c>
      <c r="AI31">
        <v>1245.69074291693</v>
      </c>
      <c r="AJ31">
        <v>1181.65581193139</v>
      </c>
      <c r="AK31">
        <v>1119.41034702199</v>
      </c>
      <c r="AL31">
        <v>1059.33946655816</v>
      </c>
      <c r="AM31">
        <v>1000.25354046147</v>
      </c>
      <c r="AN31">
        <v>946.36360406674498</v>
      </c>
      <c r="AO31">
        <v>901.86946601696502</v>
      </c>
      <c r="AP31">
        <v>867.63534094516297</v>
      </c>
      <c r="AQ31">
        <v>842.77370728993799</v>
      </c>
      <c r="AR31">
        <v>826.27307822340799</v>
      </c>
      <c r="AS31">
        <v>816.93490011952099</v>
      </c>
      <c r="AT31">
        <v>813.41239460142697</v>
      </c>
      <c r="AU31">
        <v>814.19499417249904</v>
      </c>
      <c r="AV31">
        <v>818.55883737352997</v>
      </c>
      <c r="AW31">
        <v>825.89568987440202</v>
      </c>
      <c r="AX31">
        <v>836.29547499384398</v>
      </c>
      <c r="AY31">
        <v>850.74040855803196</v>
      </c>
      <c r="AZ31">
        <v>868.74012570471996</v>
      </c>
      <c r="BA31">
        <v>889.85040645684603</v>
      </c>
      <c r="BB31">
        <v>908.20273051617596</v>
      </c>
      <c r="BC31">
        <v>918.61980560583504</v>
      </c>
      <c r="BD31">
        <v>922.16794047317603</v>
      </c>
      <c r="BE31">
        <v>924.66656906511798</v>
      </c>
      <c r="BF31">
        <v>930.23942919144599</v>
      </c>
      <c r="BG31">
        <v>938.29689660641998</v>
      </c>
      <c r="BH31">
        <v>948.36848075482101</v>
      </c>
      <c r="BI31">
        <v>960.06036947771997</v>
      </c>
      <c r="BJ31">
        <v>973.05388492533802</v>
      </c>
      <c r="BK31">
        <v>987.09420638155905</v>
      </c>
      <c r="BL31">
        <v>1001.97792013861</v>
      </c>
      <c r="BM31">
        <v>1017.54333293398</v>
      </c>
      <c r="BN31">
        <v>1033.6626104983</v>
      </c>
      <c r="BO31">
        <v>1050.2345283447</v>
      </c>
      <c r="BP31">
        <v>1067.1811133839401</v>
      </c>
      <c r="BQ31">
        <v>1084.4467827235201</v>
      </c>
      <c r="BR31">
        <v>1101.9905983123299</v>
      </c>
      <c r="BS31">
        <v>1119.7783548206301</v>
      </c>
      <c r="BT31">
        <v>1137.7755921283399</v>
      </c>
      <c r="BU31">
        <v>1155.9480141082299</v>
      </c>
      <c r="BV31">
        <v>1174.2654497200399</v>
      </c>
      <c r="BW31">
        <v>1192.69894423644</v>
      </c>
      <c r="BX31">
        <v>1211.21706153279</v>
      </c>
      <c r="BY31">
        <v>1229.7838301813399</v>
      </c>
      <c r="BZ31">
        <v>1248.35838140379</v>
      </c>
      <c r="CA31">
        <v>1266.8972645925301</v>
      </c>
      <c r="CB31">
        <v>1285.3562336247901</v>
      </c>
      <c r="CC31">
        <v>1303.6914033728799</v>
      </c>
      <c r="CD31">
        <v>1321.86138869551</v>
      </c>
      <c r="CE31">
        <v>1339.8343232592699</v>
      </c>
    </row>
    <row r="32" spans="1:83" x14ac:dyDescent="0.3">
      <c r="A32" t="s">
        <v>10</v>
      </c>
      <c r="B32" t="s">
        <v>148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165.551751935092</v>
      </c>
      <c r="BC32">
        <v>331.92924947095202</v>
      </c>
      <c r="BD32">
        <v>490.337220295544</v>
      </c>
      <c r="BE32">
        <v>482.94723253671799</v>
      </c>
      <c r="BF32">
        <v>478.70584257449701</v>
      </c>
      <c r="BG32">
        <v>476.86636715820498</v>
      </c>
      <c r="BH32">
        <v>476.93137079523802</v>
      </c>
      <c r="BI32">
        <v>478.52736972760601</v>
      </c>
      <c r="BJ32">
        <v>481.36699430065698</v>
      </c>
      <c r="BK32">
        <v>485.22634418120902</v>
      </c>
      <c r="BL32">
        <v>489.928633770403</v>
      </c>
      <c r="BM32">
        <v>495.33309867123899</v>
      </c>
      <c r="BN32">
        <v>501.326507194979</v>
      </c>
      <c r="BO32">
        <v>507.81779151780802</v>
      </c>
      <c r="BP32">
        <v>514.733828157228</v>
      </c>
      <c r="BQ32">
        <v>522.01685600285896</v>
      </c>
      <c r="BR32">
        <v>529.61944583133698</v>
      </c>
      <c r="BS32">
        <v>537.50104235813399</v>
      </c>
      <c r="BT32">
        <v>545.62486903952595</v>
      </c>
      <c r="BU32">
        <v>553.95703790228197</v>
      </c>
      <c r="BV32">
        <v>562.46742217977601</v>
      </c>
      <c r="BW32">
        <v>571.12773659692698</v>
      </c>
      <c r="BX32">
        <v>579.90992580024897</v>
      </c>
      <c r="BY32">
        <v>588.78580322822097</v>
      </c>
      <c r="BZ32">
        <v>597.72699932622004</v>
      </c>
      <c r="CA32">
        <v>606.70602289809005</v>
      </c>
      <c r="CB32">
        <v>615.69637714997396</v>
      </c>
      <c r="CC32">
        <v>624.67353056190996</v>
      </c>
      <c r="CD32">
        <v>633.61508101950005</v>
      </c>
      <c r="CE32">
        <v>642.50167368802397</v>
      </c>
    </row>
    <row r="33" spans="1:83" x14ac:dyDescent="0.3">
      <c r="A33" t="s">
        <v>10</v>
      </c>
      <c r="B33" t="s">
        <v>149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42.207678619990503</v>
      </c>
      <c r="BC33">
        <v>80.657049384028099</v>
      </c>
      <c r="BD33">
        <v>113.247017874927</v>
      </c>
      <c r="BE33">
        <v>108.196605127558</v>
      </c>
      <c r="BF33">
        <v>105.570098240018</v>
      </c>
      <c r="BG33">
        <v>103.918999066219</v>
      </c>
      <c r="BH33">
        <v>102.94017164436301</v>
      </c>
      <c r="BI33">
        <v>102.487164682573</v>
      </c>
      <c r="BJ33">
        <v>102.457431350661</v>
      </c>
      <c r="BK33">
        <v>102.773438611941</v>
      </c>
      <c r="BL33">
        <v>103.374276446626</v>
      </c>
      <c r="BM33">
        <v>104.21176502757299</v>
      </c>
      <c r="BN33">
        <v>105.24718258393</v>
      </c>
      <c r="BO33">
        <v>106.448083083638</v>
      </c>
      <c r="BP33">
        <v>107.786024011365</v>
      </c>
      <c r="BQ33">
        <v>109.241612146554</v>
      </c>
      <c r="BR33">
        <v>110.80196581185901</v>
      </c>
      <c r="BS33">
        <v>112.459437741492</v>
      </c>
      <c r="BT33">
        <v>114.206259181026</v>
      </c>
      <c r="BU33">
        <v>116.032135418962</v>
      </c>
      <c r="BV33">
        <v>117.93007469434301</v>
      </c>
      <c r="BW33">
        <v>119.895634286174</v>
      </c>
      <c r="BX33">
        <v>121.92482168946501</v>
      </c>
      <c r="BY33">
        <v>124.01327400688599</v>
      </c>
      <c r="BZ33">
        <v>126.15452183796999</v>
      </c>
      <c r="CA33">
        <v>128.34153644880601</v>
      </c>
      <c r="CB33">
        <v>130.56652176954901</v>
      </c>
      <c r="CC33">
        <v>132.821189062493</v>
      </c>
      <c r="CD33">
        <v>135.09410249447399</v>
      </c>
      <c r="CE33">
        <v>137.374636501541</v>
      </c>
    </row>
    <row r="34" spans="1:83" x14ac:dyDescent="0.3">
      <c r="A34" t="s">
        <v>10</v>
      </c>
      <c r="B34" t="s">
        <v>134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25.495156726906</v>
      </c>
      <c r="BC34">
        <v>24.299470297536001</v>
      </c>
      <c r="BD34">
        <v>23.095741703366599</v>
      </c>
      <c r="BE34">
        <v>22.4034010008188</v>
      </c>
      <c r="BF34">
        <v>22.0532295307403</v>
      </c>
      <c r="BG34">
        <v>21.792058786931101</v>
      </c>
      <c r="BH34">
        <v>21.583854186970299</v>
      </c>
      <c r="BI34">
        <v>21.4172001783121</v>
      </c>
      <c r="BJ34">
        <v>21.2846814517297</v>
      </c>
      <c r="BK34">
        <v>21.180514999729699</v>
      </c>
      <c r="BL34">
        <v>21.099864209012701</v>
      </c>
      <c r="BM34">
        <v>21.038724306356201</v>
      </c>
      <c r="BN34">
        <v>20.993739822936799</v>
      </c>
      <c r="BO34">
        <v>20.961865626148501</v>
      </c>
      <c r="BP34">
        <v>20.940147725911999</v>
      </c>
      <c r="BQ34">
        <v>20.926836152960501</v>
      </c>
      <c r="BR34">
        <v>20.9210531607152</v>
      </c>
      <c r="BS34">
        <v>20.922645516761701</v>
      </c>
      <c r="BT34">
        <v>20.931278184234099</v>
      </c>
      <c r="BU34">
        <v>20.946053119633898</v>
      </c>
      <c r="BV34">
        <v>20.966560914287101</v>
      </c>
      <c r="BW34">
        <v>20.992787883245501</v>
      </c>
      <c r="BX34">
        <v>21.0247861374704</v>
      </c>
      <c r="BY34">
        <v>21.0625448723356</v>
      </c>
      <c r="BZ34">
        <v>21.105709124763699</v>
      </c>
      <c r="CA34">
        <v>21.153826005509</v>
      </c>
      <c r="CB34">
        <v>21.206316394768301</v>
      </c>
      <c r="CC34">
        <v>21.262496738578999</v>
      </c>
      <c r="CD34">
        <v>21.321162728182699</v>
      </c>
      <c r="CE34">
        <v>21.381210684323499</v>
      </c>
    </row>
    <row r="35" spans="1:83" x14ac:dyDescent="0.3">
      <c r="A35" t="s">
        <v>10</v>
      </c>
      <c r="B35" t="s">
        <v>9</v>
      </c>
      <c r="C35">
        <v>609121</v>
      </c>
      <c r="D35">
        <v>624093</v>
      </c>
      <c r="E35">
        <v>639493</v>
      </c>
      <c r="F35">
        <v>655406</v>
      </c>
      <c r="G35">
        <v>671921</v>
      </c>
      <c r="H35">
        <v>689086</v>
      </c>
      <c r="I35">
        <v>706942</v>
      </c>
      <c r="J35">
        <v>725512</v>
      </c>
      <c r="K35">
        <v>744839</v>
      </c>
      <c r="L35">
        <v>765045</v>
      </c>
      <c r="M35">
        <v>786286</v>
      </c>
      <c r="N35">
        <v>808814</v>
      </c>
      <c r="O35">
        <v>832400</v>
      </c>
      <c r="P35">
        <v>857001</v>
      </c>
      <c r="Q35">
        <v>882154</v>
      </c>
      <c r="R35">
        <v>906497</v>
      </c>
      <c r="S35">
        <v>933483</v>
      </c>
      <c r="T35">
        <v>961522</v>
      </c>
      <c r="U35">
        <v>990664</v>
      </c>
      <c r="V35">
        <v>1020960</v>
      </c>
      <c r="W35">
        <v>1052397</v>
      </c>
      <c r="X35">
        <v>1084902</v>
      </c>
      <c r="Y35">
        <v>1118427</v>
      </c>
      <c r="Z35">
        <v>1152974</v>
      </c>
      <c r="AA35">
        <v>1188533</v>
      </c>
      <c r="AB35">
        <v>1225023</v>
      </c>
      <c r="AC35">
        <v>1262350</v>
      </c>
      <c r="AD35">
        <v>1300441</v>
      </c>
      <c r="AE35">
        <v>1339032</v>
      </c>
      <c r="AF35">
        <v>1377722</v>
      </c>
      <c r="AG35">
        <v>1416115</v>
      </c>
      <c r="AH35">
        <v>1454146</v>
      </c>
      <c r="AI35">
        <v>1491884</v>
      </c>
      <c r="AJ35">
        <v>1529697</v>
      </c>
      <c r="AK35">
        <v>1568003</v>
      </c>
      <c r="AL35">
        <v>1606975</v>
      </c>
      <c r="AM35">
        <v>1646728</v>
      </c>
      <c r="AN35">
        <v>1687541</v>
      </c>
      <c r="AO35">
        <v>1729646</v>
      </c>
      <c r="AP35">
        <v>1773091</v>
      </c>
      <c r="AQ35">
        <v>1817909</v>
      </c>
      <c r="AR35">
        <v>1864101</v>
      </c>
      <c r="AS35">
        <v>1911662</v>
      </c>
      <c r="AT35">
        <v>1960557</v>
      </c>
      <c r="AU35">
        <v>2010512</v>
      </c>
      <c r="AV35">
        <v>2061122</v>
      </c>
      <c r="AW35">
        <v>2112027</v>
      </c>
      <c r="AX35">
        <v>2163020</v>
      </c>
      <c r="AY35">
        <v>2214131</v>
      </c>
      <c r="AZ35">
        <v>2265786</v>
      </c>
      <c r="BA35">
        <v>2319075</v>
      </c>
      <c r="BB35">
        <v>2370955</v>
      </c>
      <c r="BC35">
        <v>2422574</v>
      </c>
      <c r="BD35">
        <v>2473781</v>
      </c>
      <c r="BE35">
        <v>2524457</v>
      </c>
      <c r="BF35">
        <v>2574520</v>
      </c>
      <c r="BG35">
        <v>2623980</v>
      </c>
      <c r="BH35">
        <v>2672841</v>
      </c>
      <c r="BI35">
        <v>2721172</v>
      </c>
      <c r="BJ35">
        <v>2769084</v>
      </c>
      <c r="BK35">
        <v>2816672</v>
      </c>
      <c r="BL35">
        <v>2864041</v>
      </c>
      <c r="BM35">
        <v>2911283</v>
      </c>
      <c r="BN35">
        <v>2958481</v>
      </c>
      <c r="BO35">
        <v>3005762</v>
      </c>
      <c r="BP35">
        <v>3053335</v>
      </c>
      <c r="BQ35">
        <v>3101232</v>
      </c>
      <c r="BR35">
        <v>3149339</v>
      </c>
      <c r="BS35">
        <v>3197403</v>
      </c>
      <c r="BT35">
        <v>3245225</v>
      </c>
      <c r="BU35">
        <v>3292758</v>
      </c>
      <c r="BV35">
        <v>3339868</v>
      </c>
      <c r="BW35">
        <v>3386335</v>
      </c>
      <c r="BX35">
        <v>3431921</v>
      </c>
      <c r="BY35">
        <v>3476403</v>
      </c>
      <c r="BZ35">
        <v>3519649</v>
      </c>
      <c r="CA35">
        <v>3561568</v>
      </c>
      <c r="CB35">
        <v>3602119</v>
      </c>
      <c r="CC35">
        <v>3641311</v>
      </c>
      <c r="CD35">
        <v>3679316</v>
      </c>
      <c r="CE35">
        <v>3716313</v>
      </c>
    </row>
    <row r="36" spans="1:83" x14ac:dyDescent="0.3">
      <c r="A36" t="s">
        <v>11</v>
      </c>
      <c r="B36" t="s">
        <v>1</v>
      </c>
      <c r="C36">
        <v>6948.4637218136004</v>
      </c>
      <c r="D36">
        <v>8193.8523649225408</v>
      </c>
      <c r="E36">
        <v>9570.6118707647493</v>
      </c>
      <c r="F36">
        <v>10909.5095046442</v>
      </c>
      <c r="G36">
        <v>11903.743044716901</v>
      </c>
      <c r="H36">
        <v>12505.5245703156</v>
      </c>
      <c r="I36">
        <v>12748.6287969309</v>
      </c>
      <c r="J36">
        <v>12811.8428634992</v>
      </c>
      <c r="K36">
        <v>12843.3057990662</v>
      </c>
      <c r="L36">
        <v>12928.766036212201</v>
      </c>
      <c r="M36">
        <v>13104.633769210999</v>
      </c>
      <c r="N36">
        <v>13377.6596515121</v>
      </c>
      <c r="O36">
        <v>13736.889371339101</v>
      </c>
      <c r="P36">
        <v>14162.8224538786</v>
      </c>
      <c r="Q36">
        <v>14629.1419212782</v>
      </c>
      <c r="R36">
        <v>15100.7414656498</v>
      </c>
      <c r="S36">
        <v>15571.0905063848</v>
      </c>
      <c r="T36">
        <v>15951.4376997941</v>
      </c>
      <c r="U36">
        <v>16245.696617838301</v>
      </c>
      <c r="V36">
        <v>16466.475112030999</v>
      </c>
      <c r="W36">
        <v>16633.893652413499</v>
      </c>
      <c r="X36">
        <v>16776.400228011302</v>
      </c>
      <c r="Y36">
        <v>16906.523032402001</v>
      </c>
      <c r="Z36">
        <v>17029.674823244099</v>
      </c>
      <c r="AA36">
        <v>17122.268176716301</v>
      </c>
      <c r="AB36">
        <v>17092.868809416701</v>
      </c>
      <c r="AC36">
        <v>16861.205316112198</v>
      </c>
      <c r="AD36">
        <v>16461.6077966872</v>
      </c>
      <c r="AE36">
        <v>15924.0068917154</v>
      </c>
      <c r="AF36">
        <v>15390.6559764512</v>
      </c>
      <c r="AG36">
        <v>14814.9928701876</v>
      </c>
      <c r="AH36">
        <v>14220.444094643801</v>
      </c>
      <c r="AI36">
        <v>13584.5368307147</v>
      </c>
      <c r="AJ36">
        <v>12922.776051939099</v>
      </c>
      <c r="AK36">
        <v>12288.451829880099</v>
      </c>
      <c r="AL36">
        <v>11652.473251166401</v>
      </c>
      <c r="AM36">
        <v>11049.537128201</v>
      </c>
      <c r="AN36">
        <v>10529.7542749161</v>
      </c>
      <c r="AO36">
        <v>10112.492954412701</v>
      </c>
      <c r="AP36">
        <v>9787.3354866617192</v>
      </c>
      <c r="AQ36">
        <v>9548.9218046973692</v>
      </c>
      <c r="AR36">
        <v>9391.4515794754607</v>
      </c>
      <c r="AS36">
        <v>9304.0786878690305</v>
      </c>
      <c r="AT36">
        <v>9271.1055462259901</v>
      </c>
      <c r="AU36">
        <v>9278.7239736337597</v>
      </c>
      <c r="AV36">
        <v>9320.5646852528007</v>
      </c>
      <c r="AW36">
        <v>9390.6196617116402</v>
      </c>
      <c r="AX36">
        <v>9496.9297743753796</v>
      </c>
      <c r="AY36">
        <v>9647.0869836214297</v>
      </c>
      <c r="AZ36">
        <v>9834.8181600324406</v>
      </c>
      <c r="BA36">
        <v>10055.3737427246</v>
      </c>
      <c r="BB36">
        <v>10250.317334362</v>
      </c>
      <c r="BC36">
        <v>10365.8025732279</v>
      </c>
      <c r="BD36">
        <v>10411.524899838299</v>
      </c>
      <c r="BE36">
        <v>10444.538351902</v>
      </c>
      <c r="BF36">
        <v>10509.2687740295</v>
      </c>
      <c r="BG36">
        <v>10599.436813562799</v>
      </c>
      <c r="BH36">
        <v>10710.365846662</v>
      </c>
      <c r="BI36">
        <v>10838.2724585826</v>
      </c>
      <c r="BJ36">
        <v>10980.0934577341</v>
      </c>
      <c r="BK36">
        <v>11133.3547429672</v>
      </c>
      <c r="BL36">
        <v>11296.053594385499</v>
      </c>
      <c r="BM36">
        <v>11466.575841519099</v>
      </c>
      <c r="BN36">
        <v>11643.6225167714</v>
      </c>
      <c r="BO36">
        <v>11826.155545695499</v>
      </c>
      <c r="BP36">
        <v>12013.376616887699</v>
      </c>
      <c r="BQ36">
        <v>12204.7072752436</v>
      </c>
      <c r="BR36">
        <v>12399.6846593596</v>
      </c>
      <c r="BS36">
        <v>12597.8900751369</v>
      </c>
      <c r="BT36">
        <v>12798.896100182101</v>
      </c>
      <c r="BU36">
        <v>13002.2896652042</v>
      </c>
      <c r="BV36">
        <v>13207.7039623604</v>
      </c>
      <c r="BW36">
        <v>13414.7631286458</v>
      </c>
      <c r="BX36">
        <v>13623.048088548599</v>
      </c>
      <c r="BY36">
        <v>13832.0907191265</v>
      </c>
      <c r="BZ36">
        <v>14041.383090355601</v>
      </c>
      <c r="CA36">
        <v>14250.410008032901</v>
      </c>
      <c r="CB36">
        <v>14458.661016829001</v>
      </c>
      <c r="CC36">
        <v>14665.6480603942</v>
      </c>
      <c r="CD36">
        <v>14870.931509481499</v>
      </c>
      <c r="CE36">
        <v>15074.1739230076</v>
      </c>
    </row>
    <row r="37" spans="1:83" x14ac:dyDescent="0.3">
      <c r="A37" t="s">
        <v>11</v>
      </c>
      <c r="B37" t="s">
        <v>137</v>
      </c>
      <c r="C37" s="114">
        <v>6.2717620164232697</v>
      </c>
      <c r="D37" s="114">
        <v>7.1788881579605004</v>
      </c>
      <c r="E37" s="114">
        <v>8.1846741952415005</v>
      </c>
      <c r="F37" s="114">
        <v>9.1137931116737203</v>
      </c>
      <c r="G37" s="114">
        <v>9.7126839145323203</v>
      </c>
      <c r="H37" s="114">
        <v>9.9609215630783901</v>
      </c>
      <c r="I37" s="114">
        <v>9.9059038732136209</v>
      </c>
      <c r="J37" s="114">
        <v>9.7039503073083999</v>
      </c>
      <c r="K37" s="114">
        <v>9.47546649627375</v>
      </c>
      <c r="L37" s="114">
        <v>9.2836517193488195</v>
      </c>
      <c r="M37" s="114">
        <v>9.1504046861610799</v>
      </c>
      <c r="N37" s="114">
        <v>9.0738612295935202</v>
      </c>
      <c r="O37" s="114">
        <v>9.0460608768421409</v>
      </c>
      <c r="P37" s="114">
        <v>9.0519630690140094</v>
      </c>
      <c r="Q37" s="114">
        <v>9.0777350933562602</v>
      </c>
      <c r="R37" s="114">
        <v>9.1134120074889307</v>
      </c>
      <c r="S37" s="114">
        <v>9.1214464864350706</v>
      </c>
      <c r="T37" s="114">
        <v>9.0679093584830408</v>
      </c>
      <c r="U37" s="114">
        <v>8.9594777344483898</v>
      </c>
      <c r="V37" s="114">
        <v>8.8063280764815293</v>
      </c>
      <c r="W37" s="114">
        <v>8.6229904165924598</v>
      </c>
      <c r="X37" s="114">
        <v>8.4277810605789192</v>
      </c>
      <c r="Y37" s="114">
        <v>8.2290556852420007</v>
      </c>
      <c r="Z37" s="114">
        <v>8.0306677469273406</v>
      </c>
      <c r="AA37" s="114">
        <v>7.82281790757267</v>
      </c>
      <c r="AB37" s="114">
        <v>7.5668818931357302</v>
      </c>
      <c r="AC37" s="114">
        <v>7.2335726064685</v>
      </c>
      <c r="AD37" s="114">
        <v>6.8450810807791198</v>
      </c>
      <c r="AE37" s="114">
        <v>6.4207923612674396</v>
      </c>
      <c r="AF37" s="114">
        <v>6.0219903274771296</v>
      </c>
      <c r="AG37" s="114">
        <v>5.6305769368235303</v>
      </c>
      <c r="AH37" s="114">
        <v>5.2545333428290997</v>
      </c>
      <c r="AI37" s="114">
        <v>4.8839062209749802</v>
      </c>
      <c r="AJ37" s="114">
        <v>4.5224512769785701</v>
      </c>
      <c r="AK37" s="114">
        <v>4.1867969841327604</v>
      </c>
      <c r="AL37" s="114">
        <v>3.8654334315311298</v>
      </c>
      <c r="AM37" s="114">
        <v>3.5689143430720698</v>
      </c>
      <c r="AN37" s="114">
        <v>3.3112219586283098</v>
      </c>
      <c r="AO37" s="114">
        <v>3.0956171162603701</v>
      </c>
      <c r="AP37" s="114">
        <v>2.9163216168691202</v>
      </c>
      <c r="AQ37" s="114">
        <v>2.76947253154689</v>
      </c>
      <c r="AR37" s="114">
        <v>2.6512969650109901</v>
      </c>
      <c r="AS37" s="114">
        <v>2.5568631750302502</v>
      </c>
      <c r="AT37" s="114">
        <v>2.4803613307179599</v>
      </c>
      <c r="AU37" s="114">
        <v>2.41727999644002</v>
      </c>
      <c r="AV37" s="114">
        <v>2.36553106479121</v>
      </c>
      <c r="AW37" s="114">
        <v>2.3232032052650502</v>
      </c>
      <c r="AX37" s="114">
        <v>2.2918535679112702</v>
      </c>
      <c r="AY37" s="114">
        <v>2.27247718921548</v>
      </c>
      <c r="AZ37" s="114">
        <v>2.2623654037965601</v>
      </c>
      <c r="BA37" s="114">
        <v>2.2588312348544801</v>
      </c>
      <c r="BB37" s="114">
        <v>2.2510909815651901</v>
      </c>
      <c r="BC37" s="114">
        <v>2.22668826010135</v>
      </c>
      <c r="BD37" s="114">
        <v>2.1888778014430499</v>
      </c>
      <c r="BE37" s="114">
        <v>2.1505334547786701</v>
      </c>
      <c r="BF37" s="114">
        <v>2.1208021333015701</v>
      </c>
      <c r="BG37" s="114">
        <v>2.0979090583012598</v>
      </c>
      <c r="BH37" s="114">
        <v>2.0805224340971198</v>
      </c>
      <c r="BI37" s="114">
        <v>2.0675315279838302</v>
      </c>
      <c r="BJ37" s="114">
        <v>2.0580174776657398</v>
      </c>
      <c r="BK37" s="114">
        <v>2.0512531637759399</v>
      </c>
      <c r="BL37" s="114">
        <v>2.0466453501221999</v>
      </c>
      <c r="BM37" s="114">
        <v>2.04372274011866</v>
      </c>
      <c r="BN37" s="114">
        <v>2.0421105087156199</v>
      </c>
      <c r="BO37" s="114">
        <v>2.0414705367691499</v>
      </c>
      <c r="BP37" s="114">
        <v>2.04147087935667</v>
      </c>
      <c r="BQ37" s="114">
        <v>2.0419557970061</v>
      </c>
      <c r="BR37" s="114">
        <v>2.0428966479103199</v>
      </c>
      <c r="BS37" s="114">
        <v>2.0443630178964698</v>
      </c>
      <c r="BT37" s="114">
        <v>2.0463828372964099</v>
      </c>
      <c r="BU37" s="114">
        <v>2.0488910626303198</v>
      </c>
      <c r="BV37" s="114">
        <v>2.0518909314967599</v>
      </c>
      <c r="BW37" s="114">
        <v>2.0554418130266998</v>
      </c>
      <c r="BX37" s="114">
        <v>2.0596089630342802</v>
      </c>
      <c r="BY37" s="114">
        <v>2.0644400988454001</v>
      </c>
      <c r="BZ37" s="114">
        <v>2.0699219536164302</v>
      </c>
      <c r="CA37" s="114">
        <v>2.07601650755903</v>
      </c>
      <c r="CB37" s="114">
        <v>2.0826602748794798</v>
      </c>
      <c r="CC37" s="114">
        <v>2.08976470445729</v>
      </c>
      <c r="CD37" s="114">
        <v>2.0971576814769501</v>
      </c>
      <c r="CE37" s="114">
        <v>2.1046901072720998</v>
      </c>
    </row>
    <row r="38" spans="1:83" x14ac:dyDescent="0.3">
      <c r="A38" t="s">
        <v>11</v>
      </c>
      <c r="B38" t="s">
        <v>129</v>
      </c>
      <c r="C38">
        <v>0.265375960312982</v>
      </c>
      <c r="D38">
        <v>0.310486698846763</v>
      </c>
      <c r="E38">
        <v>0.35670554353879702</v>
      </c>
      <c r="F38">
        <v>0.39612059193712101</v>
      </c>
      <c r="G38">
        <v>0.42160679008125601</v>
      </c>
      <c r="H38">
        <v>0.43231570897341198</v>
      </c>
      <c r="I38">
        <v>0.43024812649467897</v>
      </c>
      <c r="J38">
        <v>0.42177930777261902</v>
      </c>
      <c r="K38">
        <v>0.41202985106239098</v>
      </c>
      <c r="L38">
        <v>0.40376053634938203</v>
      </c>
      <c r="M38">
        <v>0.39796930511121698</v>
      </c>
      <c r="N38">
        <v>0.39458697669206899</v>
      </c>
      <c r="O38">
        <v>0.39330819553864199</v>
      </c>
      <c r="P38">
        <v>0.39349057439187302</v>
      </c>
      <c r="Q38">
        <v>0.39453067302604</v>
      </c>
      <c r="R38">
        <v>0.39598016365412703</v>
      </c>
      <c r="S38">
        <v>0.39631295934766703</v>
      </c>
      <c r="T38">
        <v>0.39412543971477898</v>
      </c>
      <c r="U38">
        <v>0.38961277180036702</v>
      </c>
      <c r="V38">
        <v>0.38287597610136398</v>
      </c>
      <c r="W38">
        <v>0.37508185220307499</v>
      </c>
      <c r="X38">
        <v>0.36681457257295103</v>
      </c>
      <c r="Y38">
        <v>0.35842701303533298</v>
      </c>
      <c r="Z38">
        <v>0.35008162324624498</v>
      </c>
      <c r="AA38">
        <v>0.341382471524728</v>
      </c>
      <c r="AB38">
        <v>0.33074851895706697</v>
      </c>
      <c r="AC38">
        <v>0.31692099189477002</v>
      </c>
      <c r="AD38">
        <v>0.30073036203410902</v>
      </c>
      <c r="AE38">
        <v>0.28314164544842102</v>
      </c>
      <c r="AF38">
        <v>0.26624721994564399</v>
      </c>
      <c r="AG38">
        <v>0.24966545754675501</v>
      </c>
      <c r="AH38">
        <v>0.23338423005908601</v>
      </c>
      <c r="AI38">
        <v>0.21715878968241001</v>
      </c>
      <c r="AJ38">
        <v>0.201289530374652</v>
      </c>
      <c r="AK38">
        <v>0.186494798372249</v>
      </c>
      <c r="AL38">
        <v>0.17234862314879101</v>
      </c>
      <c r="AM38">
        <v>0.15927178278474399</v>
      </c>
      <c r="AN38">
        <v>0.147867010555255</v>
      </c>
      <c r="AO38">
        <v>0.138289999222937</v>
      </c>
      <c r="AP38">
        <v>0.13030444431815599</v>
      </c>
      <c r="AQ38">
        <v>0.123809308035863</v>
      </c>
      <c r="AR38">
        <v>0.118574513975045</v>
      </c>
      <c r="AS38">
        <v>0.11437809280047</v>
      </c>
      <c r="AT38">
        <v>0.110876789148234</v>
      </c>
      <c r="AU38">
        <v>0.107967648760914</v>
      </c>
      <c r="AV38">
        <v>0.105558561031528</v>
      </c>
      <c r="AW38">
        <v>0.103564503708774</v>
      </c>
      <c r="AX38">
        <v>0.10222402535596201</v>
      </c>
      <c r="AY38">
        <v>0.101404354071141</v>
      </c>
      <c r="AZ38">
        <v>0.100987462485482</v>
      </c>
      <c r="BA38">
        <v>0.10086286188992701</v>
      </c>
      <c r="BB38">
        <v>0.10002727754446</v>
      </c>
      <c r="BC38">
        <v>9.85147071879654E-2</v>
      </c>
      <c r="BD38">
        <v>9.6476785094540302E-2</v>
      </c>
      <c r="BE38">
        <v>9.4866635056902501E-2</v>
      </c>
      <c r="BF38">
        <v>9.3608148682048795E-2</v>
      </c>
      <c r="BG38">
        <v>9.2638200550569497E-2</v>
      </c>
      <c r="BH38">
        <v>9.1902250914676006E-2</v>
      </c>
      <c r="BI38">
        <v>9.1353546746776607E-2</v>
      </c>
      <c r="BJ38">
        <v>9.0953095487712493E-2</v>
      </c>
      <c r="BK38">
        <v>9.0669930513564603E-2</v>
      </c>
      <c r="BL38">
        <v>9.0478747661677295E-2</v>
      </c>
      <c r="BM38">
        <v>9.0359413114419598E-2</v>
      </c>
      <c r="BN38">
        <v>9.0295903202287905E-2</v>
      </c>
      <c r="BO38">
        <v>9.0273759168589193E-2</v>
      </c>
      <c r="BP38">
        <v>9.0278758258260899E-2</v>
      </c>
      <c r="BQ38">
        <v>9.03041710025939E-2</v>
      </c>
      <c r="BR38">
        <v>9.0348787626356702E-2</v>
      </c>
      <c r="BS38">
        <v>9.0415662134422398E-2</v>
      </c>
      <c r="BT38">
        <v>9.0506118184435796E-2</v>
      </c>
      <c r="BU38">
        <v>9.0617463667298406E-2</v>
      </c>
      <c r="BV38">
        <v>9.0749849513992994E-2</v>
      </c>
      <c r="BW38">
        <v>9.0905859697384503E-2</v>
      </c>
      <c r="BX38">
        <v>9.1088359467253396E-2</v>
      </c>
      <c r="BY38">
        <v>9.1299461739508203E-2</v>
      </c>
      <c r="BZ38">
        <v>9.15386547767289E-2</v>
      </c>
      <c r="CA38">
        <v>9.1804322527825499E-2</v>
      </c>
      <c r="CB38">
        <v>9.2093738806242401E-2</v>
      </c>
      <c r="CC38">
        <v>9.2403086174425095E-2</v>
      </c>
      <c r="CD38">
        <v>9.2724958121355602E-2</v>
      </c>
      <c r="CE38">
        <v>9.3052874335876404E-2</v>
      </c>
    </row>
    <row r="39" spans="1:83" x14ac:dyDescent="0.3">
      <c r="A39" t="s">
        <v>11</v>
      </c>
      <c r="B39" t="s">
        <v>130</v>
      </c>
      <c r="C39">
        <v>4.7753788104147903</v>
      </c>
      <c r="D39">
        <v>4.6885821554952596</v>
      </c>
      <c r="E39">
        <v>4.6925223268967597</v>
      </c>
      <c r="F39">
        <v>4.7689473998341603</v>
      </c>
      <c r="G39">
        <v>4.8900348791502797</v>
      </c>
      <c r="H39">
        <v>5.0251523738185497</v>
      </c>
      <c r="I39">
        <v>5.1491710492188298</v>
      </c>
      <c r="J39">
        <v>5.2474922446090497</v>
      </c>
      <c r="K39">
        <v>5.3171757086774702</v>
      </c>
      <c r="L39">
        <v>5.3615524774747403</v>
      </c>
      <c r="M39">
        <v>5.3863967793861001</v>
      </c>
      <c r="N39">
        <v>5.3960378488589704</v>
      </c>
      <c r="O39">
        <v>5.3982115394904504</v>
      </c>
      <c r="P39">
        <v>5.39766679619951</v>
      </c>
      <c r="Q39">
        <v>5.3995942172833402</v>
      </c>
      <c r="R39">
        <v>5.4114297873731196</v>
      </c>
      <c r="S39">
        <v>5.4135734373647901</v>
      </c>
      <c r="T39">
        <v>5.4128001521342402</v>
      </c>
      <c r="U39">
        <v>5.40513695110947</v>
      </c>
      <c r="V39">
        <v>5.3738302615397702</v>
      </c>
      <c r="W39">
        <v>5.3265574074799504</v>
      </c>
      <c r="X39">
        <v>5.2650220993807704</v>
      </c>
      <c r="Y39">
        <v>5.1915277370506798</v>
      </c>
      <c r="Z39">
        <v>5.1084226503624102</v>
      </c>
      <c r="AA39">
        <v>5.0176607500218102</v>
      </c>
      <c r="AB39">
        <v>4.9194701649797103</v>
      </c>
      <c r="AC39">
        <v>4.8115902940874298</v>
      </c>
      <c r="AD39">
        <v>4.6916510818923296</v>
      </c>
      <c r="AE39">
        <v>4.5682713078072101</v>
      </c>
      <c r="AF39">
        <v>4.4339121912643504</v>
      </c>
      <c r="AG39">
        <v>4.2953709617808702</v>
      </c>
      <c r="AH39">
        <v>4.1450441553377502</v>
      </c>
      <c r="AI39">
        <v>3.97986366220875</v>
      </c>
      <c r="AJ39">
        <v>3.8010812976163701</v>
      </c>
      <c r="AK39">
        <v>3.6109523998313202</v>
      </c>
      <c r="AL39">
        <v>3.4127140216122198</v>
      </c>
      <c r="AM39">
        <v>3.2094873640032699</v>
      </c>
      <c r="AN39">
        <v>3.00477499075541</v>
      </c>
      <c r="AO39">
        <v>2.8025676175022398</v>
      </c>
      <c r="AP39">
        <v>2.6065507743591199</v>
      </c>
      <c r="AQ39">
        <v>2.4225469463863298</v>
      </c>
      <c r="AR39">
        <v>2.2520036354593</v>
      </c>
      <c r="AS39">
        <v>2.0954283309655302</v>
      </c>
      <c r="AT39">
        <v>1.9491254698669001</v>
      </c>
      <c r="AU39">
        <v>1.8140175796321001</v>
      </c>
      <c r="AV39">
        <v>1.69063682507966</v>
      </c>
      <c r="AW39">
        <v>1.5790487966505999</v>
      </c>
      <c r="AX39">
        <v>1.4844008520762499</v>
      </c>
      <c r="AY39">
        <v>1.40451037118272</v>
      </c>
      <c r="AZ39">
        <v>1.3372269615414201</v>
      </c>
      <c r="BA39">
        <v>1.28053266311282</v>
      </c>
      <c r="BB39">
        <v>1.2201568838594601</v>
      </c>
      <c r="BC39">
        <v>1.1571194673329399</v>
      </c>
      <c r="BD39">
        <v>1.09329905613169</v>
      </c>
      <c r="BE39">
        <v>1.0402777857197401</v>
      </c>
      <c r="BF39">
        <v>0.99608658883180201</v>
      </c>
      <c r="BG39">
        <v>0.95930844856717501</v>
      </c>
      <c r="BH39">
        <v>0.92878109375031104</v>
      </c>
      <c r="BI39">
        <v>0.90350597209551897</v>
      </c>
      <c r="BJ39">
        <v>0.88262981324038403</v>
      </c>
      <c r="BK39">
        <v>0.86543867483245596</v>
      </c>
      <c r="BL39">
        <v>0.85132785008512302</v>
      </c>
      <c r="BM39">
        <v>0.83979049273832596</v>
      </c>
      <c r="BN39">
        <v>0.83040141657324695</v>
      </c>
      <c r="BO39">
        <v>0.82278780542599905</v>
      </c>
      <c r="BP39">
        <v>0.81661164683342302</v>
      </c>
      <c r="BQ39">
        <v>0.81163129377385301</v>
      </c>
      <c r="BR39">
        <v>0.80768105831714299</v>
      </c>
      <c r="BS39">
        <v>0.80465774600103201</v>
      </c>
      <c r="BT39">
        <v>0.80246451717975298</v>
      </c>
      <c r="BU39">
        <v>0.80098655277885999</v>
      </c>
      <c r="BV39">
        <v>0.80014846582737797</v>
      </c>
      <c r="BW39">
        <v>0.79990959028209796</v>
      </c>
      <c r="BX39">
        <v>0.80024381753073104</v>
      </c>
      <c r="BY39">
        <v>0.80112871027951604</v>
      </c>
      <c r="BZ39">
        <v>0.802526837860839</v>
      </c>
      <c r="CA39">
        <v>0.80439677680908195</v>
      </c>
      <c r="CB39">
        <v>0.80669148192889495</v>
      </c>
      <c r="CC39">
        <v>0.80935707614738495</v>
      </c>
      <c r="CD39">
        <v>0.81230928126233604</v>
      </c>
      <c r="CE39">
        <v>0.81547144313762099</v>
      </c>
    </row>
    <row r="40" spans="1:83" x14ac:dyDescent="0.3">
      <c r="A40" t="s">
        <v>11</v>
      </c>
      <c r="B40" t="s">
        <v>131</v>
      </c>
      <c r="C40">
        <v>4.4964848611217502E-2</v>
      </c>
      <c r="D40">
        <v>0.278606177250871</v>
      </c>
      <c r="E40">
        <v>0.42618513637705502</v>
      </c>
      <c r="F40">
        <v>0.52293901453137903</v>
      </c>
      <c r="G40">
        <v>0.59018273496454698</v>
      </c>
      <c r="H40">
        <v>0.63998934381110395</v>
      </c>
      <c r="I40">
        <v>0.67862114427432696</v>
      </c>
      <c r="J40">
        <v>0.70903299651214702</v>
      </c>
      <c r="K40">
        <v>0.732671511562074</v>
      </c>
      <c r="L40">
        <v>0.75043738756682699</v>
      </c>
      <c r="M40">
        <v>0.76315494782041104</v>
      </c>
      <c r="N40">
        <v>0.77158708567120604</v>
      </c>
      <c r="O40">
        <v>0.77695535693092799</v>
      </c>
      <c r="P40">
        <v>0.78022469943236195</v>
      </c>
      <c r="Q40">
        <v>0.782535035860774</v>
      </c>
      <c r="R40">
        <v>0.78542118743938605</v>
      </c>
      <c r="S40">
        <v>0.78644857045790495</v>
      </c>
      <c r="T40">
        <v>0.78705471590482601</v>
      </c>
      <c r="U40">
        <v>0.78710973189810496</v>
      </c>
      <c r="V40">
        <v>0.78595426625623799</v>
      </c>
      <c r="W40">
        <v>0.78300400060507602</v>
      </c>
      <c r="X40">
        <v>0.77817003841697296</v>
      </c>
      <c r="Y40">
        <v>0.77149824883000495</v>
      </c>
      <c r="Z40">
        <v>0.76312570361291399</v>
      </c>
      <c r="AA40">
        <v>0.75326443674167898</v>
      </c>
      <c r="AB40">
        <v>0.74212926178585004</v>
      </c>
      <c r="AC40">
        <v>0.729781147874626</v>
      </c>
      <c r="AD40">
        <v>0.71609913870559905</v>
      </c>
      <c r="AE40">
        <v>0.70126919392000697</v>
      </c>
      <c r="AF40">
        <v>0.68542243194795605</v>
      </c>
      <c r="AG40">
        <v>0.66864886709980298</v>
      </c>
      <c r="AH40">
        <v>0.65080532999946406</v>
      </c>
      <c r="AI40">
        <v>0.63148476870928205</v>
      </c>
      <c r="AJ40">
        <v>0.610282891105978</v>
      </c>
      <c r="AK40">
        <v>0.58704146989173001</v>
      </c>
      <c r="AL40">
        <v>0.56191816889372204</v>
      </c>
      <c r="AM40">
        <v>0.53520645122766597</v>
      </c>
      <c r="AN40">
        <v>0.50723371166839304</v>
      </c>
      <c r="AO40">
        <v>0.47844777293498197</v>
      </c>
      <c r="AP40">
        <v>0.44939280560904399</v>
      </c>
      <c r="AQ40">
        <v>0.42067354016702802</v>
      </c>
      <c r="AR40">
        <v>0.39286190456736397</v>
      </c>
      <c r="AS40">
        <v>0.36637418571260699</v>
      </c>
      <c r="AT40">
        <v>0.34139082444992302</v>
      </c>
      <c r="AU40">
        <v>0.31798733775187599</v>
      </c>
      <c r="AV40">
        <v>0.29624965075535997</v>
      </c>
      <c r="AW40">
        <v>0.27622794385212401</v>
      </c>
      <c r="AX40">
        <v>0.25808101620373802</v>
      </c>
      <c r="AY40">
        <v>0.24194817326277801</v>
      </c>
      <c r="AZ40">
        <v>0.22777802059170901</v>
      </c>
      <c r="BA40">
        <v>0.215394806295156</v>
      </c>
      <c r="BB40">
        <v>0.20452141998162601</v>
      </c>
      <c r="BC40">
        <v>0.19435011172511801</v>
      </c>
      <c r="BD40">
        <v>0.18453884514934199</v>
      </c>
      <c r="BE40">
        <v>0.175247650660667</v>
      </c>
      <c r="BF40">
        <v>0.16679684142758799</v>
      </c>
      <c r="BG40">
        <v>0.15930260729246001</v>
      </c>
      <c r="BH40">
        <v>0.15277402113941199</v>
      </c>
      <c r="BI40">
        <v>0.14715870650506499</v>
      </c>
      <c r="BJ40">
        <v>0.14237460766940799</v>
      </c>
      <c r="BK40">
        <v>0.13833035935431101</v>
      </c>
      <c r="BL40">
        <v>0.13493360117665401</v>
      </c>
      <c r="BM40">
        <v>0.132097309149527</v>
      </c>
      <c r="BN40">
        <v>0.129742176161598</v>
      </c>
      <c r="BO40">
        <v>0.12779496934621201</v>
      </c>
      <c r="BP40">
        <v>0.126187533631758</v>
      </c>
      <c r="BQ40">
        <v>0.12486735637849899</v>
      </c>
      <c r="BR40">
        <v>0.12379483228934</v>
      </c>
      <c r="BS40">
        <v>0.122941423268839</v>
      </c>
      <c r="BT40">
        <v>0.122281100915832</v>
      </c>
      <c r="BU40">
        <v>0.121786581424962</v>
      </c>
      <c r="BV40">
        <v>0.121438015815803</v>
      </c>
      <c r="BW40">
        <v>0.121222137076752</v>
      </c>
      <c r="BX40">
        <v>0.12112905857996201</v>
      </c>
      <c r="BY40">
        <v>0.121150484439887</v>
      </c>
      <c r="BZ40">
        <v>0.121276714081322</v>
      </c>
      <c r="CA40">
        <v>0.121498154810046</v>
      </c>
      <c r="CB40">
        <v>0.121804925797144</v>
      </c>
      <c r="CC40">
        <v>0.122186540128879</v>
      </c>
      <c r="CD40">
        <v>0.122628177318247</v>
      </c>
      <c r="CE40">
        <v>0.123116333235522</v>
      </c>
    </row>
    <row r="41" spans="1:83" x14ac:dyDescent="0.3">
      <c r="A41" t="s">
        <v>11</v>
      </c>
      <c r="B41" t="s">
        <v>132</v>
      </c>
      <c r="C41">
        <v>0.74283670384230005</v>
      </c>
      <c r="D41">
        <v>0.140049804279685</v>
      </c>
      <c r="E41">
        <v>6.3611306327072903E-2</v>
      </c>
      <c r="F41">
        <v>5.7458436004928302E-2</v>
      </c>
      <c r="G41">
        <v>5.9853271868663203E-2</v>
      </c>
      <c r="H41">
        <v>6.20201550845303E-2</v>
      </c>
      <c r="I41">
        <v>6.2730315117880298E-2</v>
      </c>
      <c r="J41">
        <v>6.2209556750652303E-2</v>
      </c>
      <c r="K41">
        <v>6.10391296158658E-2</v>
      </c>
      <c r="L41">
        <v>5.96867233310912E-2</v>
      </c>
      <c r="M41">
        <v>5.84307372307264E-2</v>
      </c>
      <c r="N41">
        <v>5.78901419584451E-2</v>
      </c>
      <c r="O41">
        <v>5.7673781976371602E-2</v>
      </c>
      <c r="P41">
        <v>5.7693432650563897E-2</v>
      </c>
      <c r="Q41">
        <v>5.7901119399467002E-2</v>
      </c>
      <c r="R41">
        <v>5.8272845586201001E-2</v>
      </c>
      <c r="S41">
        <v>5.8538323789651403E-2</v>
      </c>
      <c r="T41">
        <v>5.8648499750478297E-2</v>
      </c>
      <c r="U41">
        <v>5.8487255717527997E-2</v>
      </c>
      <c r="V41">
        <v>6.4565911475760407E-2</v>
      </c>
      <c r="W41">
        <v>6.7745221291378596E-2</v>
      </c>
      <c r="X41">
        <v>7.0178394490288704E-2</v>
      </c>
      <c r="Y41">
        <v>7.2165311763690204E-2</v>
      </c>
      <c r="Z41">
        <v>7.3753459491627302E-2</v>
      </c>
      <c r="AA41">
        <v>7.4921684214474399E-2</v>
      </c>
      <c r="AB41">
        <v>7.5523667086560706E-2</v>
      </c>
      <c r="AC41">
        <v>7.5325459672807599E-2</v>
      </c>
      <c r="AD41">
        <v>7.4216897757313702E-2</v>
      </c>
      <c r="AE41">
        <v>6.8322378282571303E-2</v>
      </c>
      <c r="AF41">
        <v>6.5714508230378693E-2</v>
      </c>
      <c r="AG41">
        <v>6.1879593130264601E-2</v>
      </c>
      <c r="AH41">
        <v>6.1860557335131801E-2</v>
      </c>
      <c r="AI41">
        <v>6.4322471405757101E-2</v>
      </c>
      <c r="AJ41">
        <v>6.6807196614363795E-2</v>
      </c>
      <c r="AK41">
        <v>6.89513830084999E-2</v>
      </c>
      <c r="AL41">
        <v>7.0637490005626899E-2</v>
      </c>
      <c r="AM41">
        <v>7.1795609846137906E-2</v>
      </c>
      <c r="AN41">
        <v>7.2453265914313406E-2</v>
      </c>
      <c r="AO41">
        <v>7.26858834010711E-2</v>
      </c>
      <c r="AP41">
        <v>7.2565702390466696E-2</v>
      </c>
      <c r="AQ41">
        <v>7.0740437758198396E-2</v>
      </c>
      <c r="AR41">
        <v>6.8636981368651206E-2</v>
      </c>
      <c r="AS41">
        <v>6.6607675799271099E-2</v>
      </c>
      <c r="AT41">
        <v>6.6417748188234205E-2</v>
      </c>
      <c r="AU41">
        <v>6.6218072931621602E-2</v>
      </c>
      <c r="AV41">
        <v>6.5810750044460894E-2</v>
      </c>
      <c r="AW41">
        <v>6.5220139746978101E-2</v>
      </c>
      <c r="AX41">
        <v>6.2050129852377602E-2</v>
      </c>
      <c r="AY41">
        <v>5.9106994666710502E-2</v>
      </c>
      <c r="AZ41">
        <v>5.6670547438805799E-2</v>
      </c>
      <c r="BA41">
        <v>5.4610349852472498E-2</v>
      </c>
      <c r="BB41">
        <v>5.9375107676247603E-2</v>
      </c>
      <c r="BC41">
        <v>6.3771740069316601E-2</v>
      </c>
      <c r="BD41">
        <v>6.6813458111203594E-2</v>
      </c>
      <c r="BE41">
        <v>6.4215016315685894E-2</v>
      </c>
      <c r="BF41">
        <v>6.1507055880619499E-2</v>
      </c>
      <c r="BG41">
        <v>5.9237477377281501E-2</v>
      </c>
      <c r="BH41">
        <v>5.73908383168922E-2</v>
      </c>
      <c r="BI41">
        <v>5.5898159511415801E-2</v>
      </c>
      <c r="BJ41">
        <v>5.4695703434584797E-2</v>
      </c>
      <c r="BK41">
        <v>5.3730905101010903E-2</v>
      </c>
      <c r="BL41">
        <v>5.2960379206418703E-2</v>
      </c>
      <c r="BM41">
        <v>5.2348675271970901E-2</v>
      </c>
      <c r="BN41">
        <v>5.1866764956089301E-2</v>
      </c>
      <c r="BO41">
        <v>5.1489698966056902E-2</v>
      </c>
      <c r="BP41">
        <v>5.1195166352265897E-2</v>
      </c>
      <c r="BQ41">
        <v>5.0967796664608399E-2</v>
      </c>
      <c r="BR41">
        <v>5.07976640658412E-2</v>
      </c>
      <c r="BS41">
        <v>5.0679241145199998E-2</v>
      </c>
      <c r="BT41">
        <v>5.0607305380215101E-2</v>
      </c>
      <c r="BU41">
        <v>5.0575131478365801E-2</v>
      </c>
      <c r="BV41">
        <v>5.0578635837528398E-2</v>
      </c>
      <c r="BW41">
        <v>5.0616093779505301E-2</v>
      </c>
      <c r="BX41">
        <v>5.0686680991015899E-2</v>
      </c>
      <c r="BY41">
        <v>5.0789680819448998E-2</v>
      </c>
      <c r="BZ41">
        <v>5.0923145395099602E-2</v>
      </c>
      <c r="CA41">
        <v>5.1084710909202101E-2</v>
      </c>
      <c r="CB41">
        <v>5.1271515057290301E-2</v>
      </c>
      <c r="CC41">
        <v>5.14801349432151E-2</v>
      </c>
      <c r="CD41">
        <v>5.1704893170441198E-2</v>
      </c>
      <c r="CE41">
        <v>5.1940620724555998E-2</v>
      </c>
    </row>
    <row r="42" spans="1:83" x14ac:dyDescent="0.3">
      <c r="A42" t="s">
        <v>11</v>
      </c>
      <c r="B42" t="s">
        <v>133</v>
      </c>
      <c r="C42">
        <v>14.4972036429141</v>
      </c>
      <c r="D42">
        <v>14.1993092165538</v>
      </c>
      <c r="E42">
        <v>13.992182701924399</v>
      </c>
      <c r="F42">
        <v>13.863028174335501</v>
      </c>
      <c r="G42">
        <v>13.7872726044414</v>
      </c>
      <c r="H42">
        <v>13.7385769461244</v>
      </c>
      <c r="I42">
        <v>13.6946413308135</v>
      </c>
      <c r="J42">
        <v>13.643193393215601</v>
      </c>
      <c r="K42">
        <v>13.5806777599349</v>
      </c>
      <c r="L42">
        <v>13.507020216477001</v>
      </c>
      <c r="M42">
        <v>13.4238838655489</v>
      </c>
      <c r="N42">
        <v>13.3323148371652</v>
      </c>
      <c r="O42">
        <v>13.2410465655152</v>
      </c>
      <c r="P42">
        <v>13.154317570974101</v>
      </c>
      <c r="Q42">
        <v>13.0802324575053</v>
      </c>
      <c r="R42">
        <v>13.034614028688299</v>
      </c>
      <c r="S42">
        <v>12.9711439831554</v>
      </c>
      <c r="T42">
        <v>12.908136000286801</v>
      </c>
      <c r="U42">
        <v>12.8412694163247</v>
      </c>
      <c r="V42">
        <v>12.767231051268601</v>
      </c>
      <c r="W42">
        <v>12.684241685139</v>
      </c>
      <c r="X42">
        <v>12.5927977026344</v>
      </c>
      <c r="Y42">
        <v>12.493926494918499</v>
      </c>
      <c r="Z42">
        <v>12.3886193768169</v>
      </c>
      <c r="AA42">
        <v>12.2775489191667</v>
      </c>
      <c r="AB42">
        <v>12.1594771061954</v>
      </c>
      <c r="AC42">
        <v>12.0308169534971</v>
      </c>
      <c r="AD42">
        <v>11.8885249406841</v>
      </c>
      <c r="AE42">
        <v>11.732402982735399</v>
      </c>
      <c r="AF42">
        <v>11.566380458272199</v>
      </c>
      <c r="AG42">
        <v>11.393271810394801</v>
      </c>
      <c r="AH42">
        <v>11.2129798625964</v>
      </c>
      <c r="AI42">
        <v>11.0242146508975</v>
      </c>
      <c r="AJ42">
        <v>10.8240389376175</v>
      </c>
      <c r="AK42">
        <v>10.6111022030765</v>
      </c>
      <c r="AL42">
        <v>10.385964338565801</v>
      </c>
      <c r="AM42">
        <v>10.1502287047441</v>
      </c>
      <c r="AN42">
        <v>9.9056057287246304</v>
      </c>
      <c r="AO42">
        <v>9.6547362300532793</v>
      </c>
      <c r="AP42">
        <v>9.4009641764086993</v>
      </c>
      <c r="AQ42">
        <v>9.1471737856900592</v>
      </c>
      <c r="AR42">
        <v>8.8959142969283</v>
      </c>
      <c r="AS42">
        <v>8.6492675951069007</v>
      </c>
      <c r="AT42">
        <v>8.4090266741542496</v>
      </c>
      <c r="AU42">
        <v>8.1772616896791597</v>
      </c>
      <c r="AV42">
        <v>7.9559344783909403</v>
      </c>
      <c r="AW42">
        <v>7.7463009623769796</v>
      </c>
      <c r="AX42">
        <v>7.5489717382439103</v>
      </c>
      <c r="AY42">
        <v>7.3638461964325899</v>
      </c>
      <c r="AZ42">
        <v>7.1895453567742704</v>
      </c>
      <c r="BA42">
        <v>7.0230786910037599</v>
      </c>
      <c r="BB42">
        <v>6.8720139782315597</v>
      </c>
      <c r="BC42">
        <v>6.7305273151787102</v>
      </c>
      <c r="BD42">
        <v>6.5970230722405496</v>
      </c>
      <c r="BE42">
        <v>6.4708599466551302</v>
      </c>
      <c r="BF42">
        <v>6.3523203780611199</v>
      </c>
      <c r="BG42">
        <v>6.2413169187517399</v>
      </c>
      <c r="BH42">
        <v>6.1376687596991397</v>
      </c>
      <c r="BI42">
        <v>6.0409795852946999</v>
      </c>
      <c r="BJ42">
        <v>5.9507503805942603</v>
      </c>
      <c r="BK42">
        <v>5.8665259539255299</v>
      </c>
      <c r="BL42">
        <v>5.7878461883847203</v>
      </c>
      <c r="BM42">
        <v>5.7142954202602096</v>
      </c>
      <c r="BN42">
        <v>5.6454968243450203</v>
      </c>
      <c r="BO42">
        <v>5.5809980573754299</v>
      </c>
      <c r="BP42">
        <v>5.5202222990587799</v>
      </c>
      <c r="BQ42">
        <v>5.4629475989265996</v>
      </c>
      <c r="BR42">
        <v>5.40921537957529</v>
      </c>
      <c r="BS42">
        <v>5.3592781452546596</v>
      </c>
      <c r="BT42">
        <v>5.31325577884789</v>
      </c>
      <c r="BU42">
        <v>5.2710052969937902</v>
      </c>
      <c r="BV42">
        <v>5.2325294167041196</v>
      </c>
      <c r="BW42">
        <v>5.1979632989915698</v>
      </c>
      <c r="BX42">
        <v>5.1674582446184996</v>
      </c>
      <c r="BY42">
        <v>5.1411261227202596</v>
      </c>
      <c r="BZ42">
        <v>5.1189323129706397</v>
      </c>
      <c r="CA42">
        <v>5.1007784746328797</v>
      </c>
      <c r="CB42">
        <v>5.0865002855238801</v>
      </c>
      <c r="CC42">
        <v>5.0758659567465596</v>
      </c>
      <c r="CD42">
        <v>5.0684317696004397</v>
      </c>
      <c r="CE42">
        <v>5.0637846776580604</v>
      </c>
    </row>
    <row r="43" spans="1:83" x14ac:dyDescent="0.3">
      <c r="A43" t="s">
        <v>11</v>
      </c>
      <c r="B43" t="s">
        <v>138</v>
      </c>
      <c r="C43">
        <v>5.8285563231812896</v>
      </c>
      <c r="D43">
        <v>5.4177248358725798</v>
      </c>
      <c r="E43">
        <v>5.5390243131396897</v>
      </c>
      <c r="F43">
        <v>5.7454654423075899</v>
      </c>
      <c r="G43">
        <v>5.9616776760647499</v>
      </c>
      <c r="H43">
        <v>6.1594775816875904</v>
      </c>
      <c r="I43">
        <v>6.3207706351057098</v>
      </c>
      <c r="J43">
        <v>6.4405141056444704</v>
      </c>
      <c r="K43">
        <v>6.5229162009178001</v>
      </c>
      <c r="L43">
        <v>6.5754371247220398</v>
      </c>
      <c r="M43">
        <v>6.60595176954845</v>
      </c>
      <c r="N43">
        <v>6.6201020531806902</v>
      </c>
      <c r="O43">
        <v>6.6261488739363896</v>
      </c>
      <c r="P43">
        <v>6.6290755026743096</v>
      </c>
      <c r="Q43">
        <v>6.6345610455696198</v>
      </c>
      <c r="R43">
        <v>6.6511039840528401</v>
      </c>
      <c r="S43">
        <v>6.6548732909600101</v>
      </c>
      <c r="T43">
        <v>6.6526288075043203</v>
      </c>
      <c r="U43">
        <v>6.6403467105254697</v>
      </c>
      <c r="V43">
        <v>6.6072264153731304</v>
      </c>
      <c r="W43">
        <v>6.5523884815794702</v>
      </c>
      <c r="X43">
        <v>6.48018510486098</v>
      </c>
      <c r="Y43">
        <v>6.3936183106796998</v>
      </c>
      <c r="Z43">
        <v>6.2953834367132</v>
      </c>
      <c r="AA43">
        <v>6.1872293425026896</v>
      </c>
      <c r="AB43">
        <v>6.0678716128091903</v>
      </c>
      <c r="AC43">
        <v>5.9336178935296298</v>
      </c>
      <c r="AD43">
        <v>5.7826974803893503</v>
      </c>
      <c r="AE43">
        <v>5.6210045254582104</v>
      </c>
      <c r="AF43">
        <v>5.4512963513883301</v>
      </c>
      <c r="AG43">
        <v>5.2755648795576899</v>
      </c>
      <c r="AH43">
        <v>5.0910942727314303</v>
      </c>
      <c r="AI43">
        <v>4.8928296920061998</v>
      </c>
      <c r="AJ43">
        <v>4.6794609157113598</v>
      </c>
      <c r="AK43">
        <v>4.4534400511037999</v>
      </c>
      <c r="AL43">
        <v>4.2176183036603598</v>
      </c>
      <c r="AM43">
        <v>3.9757612078618201</v>
      </c>
      <c r="AN43">
        <v>3.7323289788933698</v>
      </c>
      <c r="AO43">
        <v>3.4919912730612301</v>
      </c>
      <c r="AP43">
        <v>3.2588137266767898</v>
      </c>
      <c r="AQ43">
        <v>3.0377702323474201</v>
      </c>
      <c r="AR43">
        <v>2.8320770353703599</v>
      </c>
      <c r="AS43">
        <v>2.6427882852778799</v>
      </c>
      <c r="AT43">
        <v>2.4678108316532898</v>
      </c>
      <c r="AU43">
        <v>2.3061906390765099</v>
      </c>
      <c r="AV43">
        <v>2.1582557869110102</v>
      </c>
      <c r="AW43">
        <v>2.0240613839584798</v>
      </c>
      <c r="AX43">
        <v>1.9067560234883301</v>
      </c>
      <c r="AY43">
        <v>1.80696989318335</v>
      </c>
      <c r="AZ43">
        <v>1.7226629920574199</v>
      </c>
      <c r="BA43">
        <v>1.6514006811503701</v>
      </c>
      <c r="BB43">
        <v>1.58408068906179</v>
      </c>
      <c r="BC43">
        <v>1.51375602631535</v>
      </c>
      <c r="BD43">
        <v>1.4411281444867801</v>
      </c>
      <c r="BE43">
        <v>1.3746070877529999</v>
      </c>
      <c r="BF43">
        <v>1.31799863482206</v>
      </c>
      <c r="BG43">
        <v>1.2704867337874901</v>
      </c>
      <c r="BH43">
        <v>1.23084820412129</v>
      </c>
      <c r="BI43">
        <v>1.1979163848587799</v>
      </c>
      <c r="BJ43">
        <v>1.17065321983209</v>
      </c>
      <c r="BK43">
        <v>1.1481698698013401</v>
      </c>
      <c r="BL43">
        <v>1.1297005781298699</v>
      </c>
      <c r="BM43">
        <v>1.1145958902742401</v>
      </c>
      <c r="BN43">
        <v>1.1023062608932199</v>
      </c>
      <c r="BO43">
        <v>1.0923462329068601</v>
      </c>
      <c r="BP43">
        <v>1.08427310507571</v>
      </c>
      <c r="BQ43">
        <v>1.0777706178195501</v>
      </c>
      <c r="BR43">
        <v>1.07262234229868</v>
      </c>
      <c r="BS43">
        <v>1.06869407254949</v>
      </c>
      <c r="BT43">
        <v>1.06585904166024</v>
      </c>
      <c r="BU43">
        <v>1.06396572934949</v>
      </c>
      <c r="BV43">
        <v>1.0629149669947</v>
      </c>
      <c r="BW43">
        <v>1.0626536808357401</v>
      </c>
      <c r="BX43">
        <v>1.0631479165689599</v>
      </c>
      <c r="BY43">
        <v>1.0643683372783601</v>
      </c>
      <c r="BZ43">
        <v>1.06626535211399</v>
      </c>
      <c r="CA43">
        <v>1.0687839650561599</v>
      </c>
      <c r="CB43">
        <v>1.07186166158957</v>
      </c>
      <c r="CC43">
        <v>1.0754268373939</v>
      </c>
      <c r="CD43">
        <v>1.0793673098723799</v>
      </c>
      <c r="CE43">
        <v>1.08358127143358</v>
      </c>
    </row>
    <row r="44" spans="1:83" x14ac:dyDescent="0.3">
      <c r="A44" t="s">
        <v>11</v>
      </c>
      <c r="B44" t="s">
        <v>2</v>
      </c>
      <c r="C44">
        <v>1306.1999000000001</v>
      </c>
      <c r="D44">
        <v>1314.9337219470699</v>
      </c>
      <c r="E44">
        <v>1350.7141547346901</v>
      </c>
      <c r="F44">
        <v>1387.4523682072499</v>
      </c>
      <c r="G44">
        <v>1425.4233017613501</v>
      </c>
      <c r="H44">
        <v>1464.76893229855</v>
      </c>
      <c r="I44">
        <v>1505.56588227363</v>
      </c>
      <c r="J44">
        <v>1547.8952813446001</v>
      </c>
      <c r="K44">
        <v>1591.9126280226801</v>
      </c>
      <c r="L44">
        <v>1638.00103458183</v>
      </c>
      <c r="M44">
        <v>1686.58868532826</v>
      </c>
      <c r="N44">
        <v>1801.6403804920601</v>
      </c>
      <c r="O44">
        <v>1922.7328053527899</v>
      </c>
      <c r="P44">
        <v>2049.7685210463801</v>
      </c>
      <c r="Q44">
        <v>2181.7903683028699</v>
      </c>
      <c r="R44">
        <v>2316.1511389832599</v>
      </c>
      <c r="S44">
        <v>2460.3537504276201</v>
      </c>
      <c r="T44">
        <v>2611.32489315362</v>
      </c>
      <c r="U44">
        <v>2769.4917490248399</v>
      </c>
      <c r="V44">
        <v>4537.3107155729504</v>
      </c>
      <c r="W44">
        <v>5586.0884888164201</v>
      </c>
      <c r="X44">
        <v>6695.6616245185096</v>
      </c>
      <c r="Y44">
        <v>7868.42886243066</v>
      </c>
      <c r="Z44">
        <v>9106.8797868293495</v>
      </c>
      <c r="AA44">
        <v>10413.352441098299</v>
      </c>
      <c r="AB44">
        <v>11789.5735479868</v>
      </c>
      <c r="AC44">
        <v>13236.9427159805</v>
      </c>
      <c r="AD44">
        <v>14756.7884159388</v>
      </c>
      <c r="AE44">
        <v>14248.6672308508</v>
      </c>
      <c r="AF44">
        <v>15846.6858447226</v>
      </c>
      <c r="AG44">
        <v>16619.359378599998</v>
      </c>
      <c r="AH44">
        <v>23303.4188649467</v>
      </c>
      <c r="AI44">
        <v>32346.934795127701</v>
      </c>
      <c r="AJ44">
        <v>41809.526156059997</v>
      </c>
      <c r="AK44">
        <v>51706.206826588197</v>
      </c>
      <c r="AL44">
        <v>62052.529345616</v>
      </c>
      <c r="AM44">
        <v>72865.1649466948</v>
      </c>
      <c r="AN44">
        <v>84172.115509099996</v>
      </c>
      <c r="AO44">
        <v>96003.549215277802</v>
      </c>
      <c r="AP44">
        <v>108382.89689022599</v>
      </c>
      <c r="AQ44">
        <v>118840.052664958</v>
      </c>
      <c r="AR44">
        <v>129620.960247893</v>
      </c>
      <c r="AS44">
        <v>140881.82870270801</v>
      </c>
      <c r="AT44">
        <v>160309.83984429401</v>
      </c>
      <c r="AU44">
        <v>180602.04051864799</v>
      </c>
      <c r="AV44">
        <v>201744.689331398</v>
      </c>
      <c r="AW44">
        <v>223717.89890348099</v>
      </c>
      <c r="AX44">
        <v>229380.93205333801</v>
      </c>
      <c r="AY44">
        <v>235075.52918718901</v>
      </c>
      <c r="AZ44">
        <v>240843.256041001</v>
      </c>
      <c r="BA44">
        <v>246418.01224550701</v>
      </c>
      <c r="BB44">
        <v>251860.49049378801</v>
      </c>
      <c r="BC44">
        <v>257282.079372901</v>
      </c>
      <c r="BD44">
        <v>262666.11256912799</v>
      </c>
      <c r="BE44">
        <v>267997.21801623702</v>
      </c>
      <c r="BF44">
        <v>273262.90253857698</v>
      </c>
      <c r="BG44">
        <v>278461.601854651</v>
      </c>
      <c r="BH44">
        <v>283593.327131873</v>
      </c>
      <c r="BI44">
        <v>288666.55475167697</v>
      </c>
      <c r="BJ44">
        <v>293694.31069404399</v>
      </c>
      <c r="BK44">
        <v>298687.854971939</v>
      </c>
      <c r="BL44">
        <v>303659.12100337603</v>
      </c>
      <c r="BM44">
        <v>308618.43522843398</v>
      </c>
      <c r="BN44">
        <v>313574.61434154201</v>
      </c>
      <c r="BO44">
        <v>318541.933900495</v>
      </c>
      <c r="BP44">
        <v>323543.63397917902</v>
      </c>
      <c r="BQ44">
        <v>328584.02109543199</v>
      </c>
      <c r="BR44">
        <v>333651.28731806698</v>
      </c>
      <c r="BS44">
        <v>338719.14352611598</v>
      </c>
      <c r="BT44">
        <v>343767.69106162601</v>
      </c>
      <c r="BU44">
        <v>348792.86123975902</v>
      </c>
      <c r="BV44">
        <v>353780.63867055997</v>
      </c>
      <c r="BW44">
        <v>358706.82737241901</v>
      </c>
      <c r="BX44">
        <v>363544.47006702801</v>
      </c>
      <c r="BY44">
        <v>368268.17900529201</v>
      </c>
      <c r="BZ44">
        <v>372862.52431065199</v>
      </c>
      <c r="CA44">
        <v>377317.11778623401</v>
      </c>
      <c r="CB44">
        <v>381627.08988208801</v>
      </c>
      <c r="CC44">
        <v>385793.95034386503</v>
      </c>
      <c r="CD44">
        <v>389836.85544672498</v>
      </c>
      <c r="CE44">
        <v>393773.84064932202</v>
      </c>
    </row>
    <row r="45" spans="1:83" x14ac:dyDescent="0.3">
      <c r="A45" t="s">
        <v>11</v>
      </c>
      <c r="B45" t="s">
        <v>3</v>
      </c>
      <c r="C45">
        <v>653.09995022825694</v>
      </c>
      <c r="D45">
        <v>613.74051503153703</v>
      </c>
      <c r="E45">
        <v>615.73185317835396</v>
      </c>
      <c r="F45">
        <v>651.25759363270197</v>
      </c>
      <c r="G45">
        <v>697.02870822176897</v>
      </c>
      <c r="H45">
        <v>742.22132204829097</v>
      </c>
      <c r="I45">
        <v>780.00272070395499</v>
      </c>
      <c r="J45">
        <v>807.15754424333898</v>
      </c>
      <c r="K45">
        <v>824.44928371656601</v>
      </c>
      <c r="L45">
        <v>834.53017025389397</v>
      </c>
      <c r="M45">
        <v>840.52412201475397</v>
      </c>
      <c r="N45">
        <v>868.33594794776002</v>
      </c>
      <c r="O45">
        <v>897.85136630107695</v>
      </c>
      <c r="P45">
        <v>930.06340761689</v>
      </c>
      <c r="Q45">
        <v>965.40364387557395</v>
      </c>
      <c r="R45">
        <v>1003.75676627844</v>
      </c>
      <c r="S45">
        <v>1044.72137746062</v>
      </c>
      <c r="T45">
        <v>1087.4631211963899</v>
      </c>
      <c r="U45">
        <v>1130.05193181662</v>
      </c>
      <c r="V45">
        <v>1557.8966129917001</v>
      </c>
      <c r="W45">
        <v>1793.9734259201</v>
      </c>
      <c r="X45">
        <v>2025.24278429478</v>
      </c>
      <c r="Y45">
        <v>2248.9414508995001</v>
      </c>
      <c r="Z45">
        <v>2462.6554974733599</v>
      </c>
      <c r="AA45">
        <v>2663.8025268291999</v>
      </c>
      <c r="AB45">
        <v>2847.4440495581698</v>
      </c>
      <c r="AC45">
        <v>3004.4093968826301</v>
      </c>
      <c r="AD45">
        <v>3124.2866538247899</v>
      </c>
      <c r="AE45">
        <v>2876.4413985378401</v>
      </c>
      <c r="AF45">
        <v>2935.5639924430602</v>
      </c>
      <c r="AG45">
        <v>2844.5187429996599</v>
      </c>
      <c r="AH45">
        <v>3075.7081818382399</v>
      </c>
      <c r="AI45">
        <v>3482.8981316541799</v>
      </c>
      <c r="AJ45">
        <v>3879.14892708343</v>
      </c>
      <c r="AK45">
        <v>4256.5134129199996</v>
      </c>
      <c r="AL45">
        <v>4607.29204795848</v>
      </c>
      <c r="AM45">
        <v>4922.9473142880097</v>
      </c>
      <c r="AN45">
        <v>5199.3440779019602</v>
      </c>
      <c r="AO45">
        <v>5437.1138516811097</v>
      </c>
      <c r="AP45">
        <v>5639.5289761857703</v>
      </c>
      <c r="AQ45">
        <v>5653.6227135064501</v>
      </c>
      <c r="AR45">
        <v>5643.6397045528302</v>
      </c>
      <c r="AS45">
        <v>5631.12538279812</v>
      </c>
      <c r="AT45">
        <v>5829.2741892553204</v>
      </c>
      <c r="AU45">
        <v>6000.5654880557104</v>
      </c>
      <c r="AV45">
        <v>6145.3727925722496</v>
      </c>
      <c r="AW45">
        <v>6266.5796881268398</v>
      </c>
      <c r="AX45">
        <v>6021.3571295736701</v>
      </c>
      <c r="AY45">
        <v>5820.7143361873696</v>
      </c>
      <c r="AZ45">
        <v>5665.6331609292401</v>
      </c>
      <c r="BA45">
        <v>5541.7022899418998</v>
      </c>
      <c r="BB45">
        <v>5443.1294341598896</v>
      </c>
      <c r="BC45">
        <v>5330.8450708874198</v>
      </c>
      <c r="BD45">
        <v>5197.8394435100699</v>
      </c>
      <c r="BE45">
        <v>5058.6087333901396</v>
      </c>
      <c r="BF45">
        <v>4943.0683575986104</v>
      </c>
      <c r="BG45">
        <v>4855.5140300370203</v>
      </c>
      <c r="BH45">
        <v>4793.24827658708</v>
      </c>
      <c r="BI45">
        <v>4753.0204382341099</v>
      </c>
      <c r="BJ45">
        <v>4731.81541421767</v>
      </c>
      <c r="BK45">
        <v>4726.9507398249298</v>
      </c>
      <c r="BL45">
        <v>4736.0740152323297</v>
      </c>
      <c r="BM45">
        <v>4757.1408325452203</v>
      </c>
      <c r="BN45">
        <v>4788.38649150726</v>
      </c>
      <c r="BO45">
        <v>4828.2966726407503</v>
      </c>
      <c r="BP45">
        <v>4875.5811299699999</v>
      </c>
      <c r="BQ45">
        <v>4929.1504009403798</v>
      </c>
      <c r="BR45">
        <v>4988.0867940567396</v>
      </c>
      <c r="BS45">
        <v>5051.6144594811003</v>
      </c>
      <c r="BT45">
        <v>5119.0710123236404</v>
      </c>
      <c r="BU45">
        <v>5189.8870711997997</v>
      </c>
      <c r="BV45">
        <v>5263.5731403924101</v>
      </c>
      <c r="BW45">
        <v>5339.7034694775402</v>
      </c>
      <c r="BX45">
        <v>5417.8993850307297</v>
      </c>
      <c r="BY45">
        <v>5497.8157862632897</v>
      </c>
      <c r="BZ45">
        <v>5579.1314599339103</v>
      </c>
      <c r="CA45">
        <v>5661.5444932936098</v>
      </c>
      <c r="CB45">
        <v>5744.76946229229</v>
      </c>
      <c r="CC45">
        <v>5828.5365571889497</v>
      </c>
      <c r="CD45">
        <v>5912.5928763627398</v>
      </c>
      <c r="CE45">
        <v>5996.70791837044</v>
      </c>
    </row>
    <row r="46" spans="1:83" x14ac:dyDescent="0.3">
      <c r="A46" t="s">
        <v>11</v>
      </c>
      <c r="B46" t="s">
        <v>4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</row>
    <row r="47" spans="1:83" x14ac:dyDescent="0.3">
      <c r="A47" t="s">
        <v>11</v>
      </c>
      <c r="B47" t="s">
        <v>5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</row>
    <row r="48" spans="1:83" x14ac:dyDescent="0.3">
      <c r="A48" t="s">
        <v>11</v>
      </c>
      <c r="B48" t="s">
        <v>6</v>
      </c>
      <c r="C48">
        <v>1109.3455543017101</v>
      </c>
      <c r="D48">
        <v>1191.1474100605301</v>
      </c>
      <c r="E48">
        <v>1431.7662654457099</v>
      </c>
      <c r="F48">
        <v>1667.4346578709701</v>
      </c>
      <c r="G48">
        <v>1862.6055038648501</v>
      </c>
      <c r="H48">
        <v>1993.76685159372</v>
      </c>
      <c r="I48">
        <v>2060.4497119458802</v>
      </c>
      <c r="J48">
        <v>2080.2872628456198</v>
      </c>
      <c r="K48">
        <v>2081.7147703323899</v>
      </c>
      <c r="L48">
        <v>2084.88446847978</v>
      </c>
      <c r="M48">
        <v>2100.3934352060401</v>
      </c>
      <c r="N48">
        <v>2131.9530584131599</v>
      </c>
      <c r="O48">
        <v>2179.3656822304201</v>
      </c>
      <c r="P48">
        <v>2240.1463847134901</v>
      </c>
      <c r="Q48">
        <v>2310.44266929681</v>
      </c>
      <c r="R48">
        <v>2385.08045445158</v>
      </c>
      <c r="S48">
        <v>2460.02100800881</v>
      </c>
      <c r="T48">
        <v>2528.3445860738102</v>
      </c>
      <c r="U48">
        <v>2581.3670752150902</v>
      </c>
      <c r="V48">
        <v>2619.1792950102299</v>
      </c>
      <c r="W48">
        <v>2645.8037105708099</v>
      </c>
      <c r="X48">
        <v>2666.4664813854802</v>
      </c>
      <c r="Y48">
        <v>2684.0604484099699</v>
      </c>
      <c r="Z48">
        <v>2700.10641356512</v>
      </c>
      <c r="AA48">
        <v>2713.3070007382298</v>
      </c>
      <c r="AB48">
        <v>2714.45803953225</v>
      </c>
      <c r="AC48">
        <v>2688.8620089274</v>
      </c>
      <c r="AD48">
        <v>2632.0266838684302</v>
      </c>
      <c r="AE48">
        <v>2551.4116696332799</v>
      </c>
      <c r="AF48">
        <v>2459.67630832843</v>
      </c>
      <c r="AG48">
        <v>2366.84005704832</v>
      </c>
      <c r="AH48">
        <v>2269.9020076636498</v>
      </c>
      <c r="AI48">
        <v>2168.53001939251</v>
      </c>
      <c r="AJ48">
        <v>2062.58445735446</v>
      </c>
      <c r="AK48">
        <v>1957.53474667101</v>
      </c>
      <c r="AL48">
        <v>1855.55554368103</v>
      </c>
      <c r="AM48">
        <v>1755.74425275923</v>
      </c>
      <c r="AN48">
        <v>1665.03874930183</v>
      </c>
      <c r="AO48">
        <v>1589.44832996883</v>
      </c>
      <c r="AP48">
        <v>1529.6931526660901</v>
      </c>
      <c r="AQ48">
        <v>1484.6694213775299</v>
      </c>
      <c r="AR48">
        <v>1453.3453786862799</v>
      </c>
      <c r="AS48">
        <v>1433.8954362741899</v>
      </c>
      <c r="AT48">
        <v>1423.6689304503</v>
      </c>
      <c r="AU48">
        <v>1420.3859500783699</v>
      </c>
      <c r="AV48">
        <v>1422.97939191674</v>
      </c>
      <c r="AW48">
        <v>1430.45753686787</v>
      </c>
      <c r="AX48">
        <v>1443.9865881836899</v>
      </c>
      <c r="AY48">
        <v>1464.7468728855199</v>
      </c>
      <c r="AZ48">
        <v>1491.70279245231</v>
      </c>
      <c r="BA48">
        <v>1524.0570464658599</v>
      </c>
      <c r="BB48">
        <v>1552.9811773430099</v>
      </c>
      <c r="BC48">
        <v>1569.9987791139099</v>
      </c>
      <c r="BD48">
        <v>1576.30139587946</v>
      </c>
      <c r="BE48">
        <v>1580.50134597039</v>
      </c>
      <c r="BF48">
        <v>1589.5111143629799</v>
      </c>
      <c r="BG48">
        <v>1602.5802504620799</v>
      </c>
      <c r="BH48">
        <v>1618.99655604742</v>
      </c>
      <c r="BI48">
        <v>1638.1464470949099</v>
      </c>
      <c r="BJ48">
        <v>1659.5253863570299</v>
      </c>
      <c r="BK48">
        <v>1682.72470577542</v>
      </c>
      <c r="BL48">
        <v>1707.4141069884699</v>
      </c>
      <c r="BM48">
        <v>1733.3278008965101</v>
      </c>
      <c r="BN48">
        <v>1760.2526133691299</v>
      </c>
      <c r="BO48">
        <v>1788.0181983889099</v>
      </c>
      <c r="BP48">
        <v>1816.49212971968</v>
      </c>
      <c r="BQ48">
        <v>1845.5781105180699</v>
      </c>
      <c r="BR48">
        <v>1875.20292236256</v>
      </c>
      <c r="BS48">
        <v>1905.30445399102</v>
      </c>
      <c r="BT48">
        <v>1935.82131385823</v>
      </c>
      <c r="BU48">
        <v>1966.6928383822501</v>
      </c>
      <c r="BV48">
        <v>1997.8646133893101</v>
      </c>
      <c r="BW48">
        <v>2029.28316970837</v>
      </c>
      <c r="BX48">
        <v>2060.8900602308699</v>
      </c>
      <c r="BY48">
        <v>2092.6194385911799</v>
      </c>
      <c r="BZ48">
        <v>2124.39812801369</v>
      </c>
      <c r="CA48">
        <v>2156.1498418914598</v>
      </c>
      <c r="CB48">
        <v>2187.7976945678902</v>
      </c>
      <c r="CC48">
        <v>2219.26674201479</v>
      </c>
      <c r="CD48">
        <v>2250.48711286153</v>
      </c>
      <c r="CE48">
        <v>2281.40271130067</v>
      </c>
    </row>
    <row r="49" spans="1:83" x14ac:dyDescent="0.3">
      <c r="A49" t="s">
        <v>11</v>
      </c>
      <c r="B49" t="s">
        <v>148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348.23373711461602</v>
      </c>
      <c r="BC49">
        <v>705.42402760198104</v>
      </c>
      <c r="BD49">
        <v>1057.3013429195801</v>
      </c>
      <c r="BE49">
        <v>1056.4987112624201</v>
      </c>
      <c r="BF49">
        <v>1059.9194848309701</v>
      </c>
      <c r="BG49">
        <v>1066.6471851762101</v>
      </c>
      <c r="BH49">
        <v>1076.0068151954699</v>
      </c>
      <c r="BI49">
        <v>1087.4754233215399</v>
      </c>
      <c r="BJ49">
        <v>1100.6423611170601</v>
      </c>
      <c r="BK49">
        <v>1115.183410372</v>
      </c>
      <c r="BL49">
        <v>1130.84120126165</v>
      </c>
      <c r="BM49">
        <v>1147.4112996789299</v>
      </c>
      <c r="BN49">
        <v>1164.7314065616699</v>
      </c>
      <c r="BO49">
        <v>1182.67268640922</v>
      </c>
      <c r="BP49">
        <v>1201.13566346276</v>
      </c>
      <c r="BQ49">
        <v>1220.0473167969801</v>
      </c>
      <c r="BR49">
        <v>1239.35120807662</v>
      </c>
      <c r="BS49">
        <v>1258.99868802019</v>
      </c>
      <c r="BT49">
        <v>1278.9422932734601</v>
      </c>
      <c r="BU49">
        <v>1299.13658554582</v>
      </c>
      <c r="BV49">
        <v>1319.5411754269401</v>
      </c>
      <c r="BW49">
        <v>1340.1166093628799</v>
      </c>
      <c r="BX49">
        <v>1360.8203870550999</v>
      </c>
      <c r="BY49">
        <v>1381.6053862976601</v>
      </c>
      <c r="BZ49">
        <v>1402.4202876181701</v>
      </c>
      <c r="CA49">
        <v>1423.2123565295799</v>
      </c>
      <c r="CB49">
        <v>1443.9292068284899</v>
      </c>
      <c r="CC49">
        <v>1464.5202055708</v>
      </c>
      <c r="CD49">
        <v>1484.9392038701701</v>
      </c>
      <c r="CE49">
        <v>1505.1504194895799</v>
      </c>
    </row>
    <row r="50" spans="1:83" x14ac:dyDescent="0.3">
      <c r="A50" t="s">
        <v>11</v>
      </c>
      <c r="B50" t="s">
        <v>149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109.58130972309399</v>
      </c>
      <c r="BC50">
        <v>219.75799000804301</v>
      </c>
      <c r="BD50">
        <v>326.19648871029801</v>
      </c>
      <c r="BE50">
        <v>325.868159238506</v>
      </c>
      <c r="BF50">
        <v>328.59719404016101</v>
      </c>
      <c r="BG50">
        <v>332.55996488400501</v>
      </c>
      <c r="BH50">
        <v>337.35215814743202</v>
      </c>
      <c r="BI50">
        <v>342.76168181355803</v>
      </c>
      <c r="BJ50">
        <v>348.63244092337999</v>
      </c>
      <c r="BK50">
        <v>354.84491489463102</v>
      </c>
      <c r="BL50">
        <v>361.30535605637903</v>
      </c>
      <c r="BM50">
        <v>367.94195788099103</v>
      </c>
      <c r="BN50">
        <v>374.70065291578999</v>
      </c>
      <c r="BO50">
        <v>381.53667914342401</v>
      </c>
      <c r="BP50">
        <v>388.41099851955897</v>
      </c>
      <c r="BQ50">
        <v>395.30887670133899</v>
      </c>
      <c r="BR50">
        <v>402.23268898613202</v>
      </c>
      <c r="BS50">
        <v>409.19588078191703</v>
      </c>
      <c r="BT50">
        <v>416.20483601948399</v>
      </c>
      <c r="BU50">
        <v>423.25348944144798</v>
      </c>
      <c r="BV50">
        <v>430.34365995454198</v>
      </c>
      <c r="BW50">
        <v>437.48300323482198</v>
      </c>
      <c r="BX50">
        <v>444.67766695727403</v>
      </c>
      <c r="BY50">
        <v>451.92848117029399</v>
      </c>
      <c r="BZ50">
        <v>459.22553773056597</v>
      </c>
      <c r="CA50">
        <v>466.55353349233297</v>
      </c>
      <c r="CB50">
        <v>473.89272614885601</v>
      </c>
      <c r="CC50">
        <v>481.21920614759102</v>
      </c>
      <c r="CD50">
        <v>488.49869651038802</v>
      </c>
      <c r="CE50">
        <v>495.70395737199698</v>
      </c>
    </row>
    <row r="51" spans="1:83" x14ac:dyDescent="0.3">
      <c r="A51" t="s">
        <v>11</v>
      </c>
      <c r="B51" t="s">
        <v>134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31.4677465288284</v>
      </c>
      <c r="BC51">
        <v>31.152609127178199</v>
      </c>
      <c r="BD51">
        <v>30.851799337505302</v>
      </c>
      <c r="BE51">
        <v>30.8441605999807</v>
      </c>
      <c r="BF51">
        <v>31.0020901344751</v>
      </c>
      <c r="BG51">
        <v>31.1780661408736</v>
      </c>
      <c r="BH51">
        <v>31.352232475047</v>
      </c>
      <c r="BI51">
        <v>31.519027875282202</v>
      </c>
      <c r="BJ51">
        <v>31.675360974617199</v>
      </c>
      <c r="BK51">
        <v>31.8194219528663</v>
      </c>
      <c r="BL51">
        <v>31.950140802553001</v>
      </c>
      <c r="BM51">
        <v>32.0671373886547</v>
      </c>
      <c r="BN51">
        <v>32.170563170604197</v>
      </c>
      <c r="BO51">
        <v>32.260547108924101</v>
      </c>
      <c r="BP51">
        <v>32.336979937787099</v>
      </c>
      <c r="BQ51">
        <v>32.401110289652799</v>
      </c>
      <c r="BR51">
        <v>32.455101214640202</v>
      </c>
      <c r="BS51">
        <v>32.501692390592602</v>
      </c>
      <c r="BT51">
        <v>32.542894093697299</v>
      </c>
      <c r="BU51">
        <v>32.5795989544565</v>
      </c>
      <c r="BV51">
        <v>32.613128560789498</v>
      </c>
      <c r="BW51">
        <v>32.6451444731224</v>
      </c>
      <c r="BX51">
        <v>32.677175561690802</v>
      </c>
      <c r="BY51">
        <v>32.710387904707197</v>
      </c>
      <c r="BZ51">
        <v>32.7452149533934</v>
      </c>
      <c r="CA51">
        <v>32.781723075395298</v>
      </c>
      <c r="CB51">
        <v>32.819664835905201</v>
      </c>
      <c r="CC51">
        <v>32.858488692549997</v>
      </c>
      <c r="CD51">
        <v>32.896881921981802</v>
      </c>
      <c r="CE51">
        <v>32.9338484016832</v>
      </c>
    </row>
    <row r="52" spans="1:83" x14ac:dyDescent="0.3">
      <c r="A52" t="s">
        <v>11</v>
      </c>
      <c r="B52" t="s">
        <v>9</v>
      </c>
      <c r="C52">
        <v>1177034</v>
      </c>
      <c r="D52">
        <v>1207574</v>
      </c>
      <c r="E52">
        <v>1238851</v>
      </c>
      <c r="F52">
        <v>1271066</v>
      </c>
      <c r="G52">
        <v>1304430</v>
      </c>
      <c r="H52">
        <v>1339054</v>
      </c>
      <c r="I52">
        <v>1375013</v>
      </c>
      <c r="J52">
        <v>1412366</v>
      </c>
      <c r="K52">
        <v>1451225</v>
      </c>
      <c r="L52">
        <v>1491882</v>
      </c>
      <c r="M52">
        <v>1534683</v>
      </c>
      <c r="N52">
        <v>1580105</v>
      </c>
      <c r="O52">
        <v>1627626</v>
      </c>
      <c r="P52">
        <v>1677054</v>
      </c>
      <c r="Q52">
        <v>1727460</v>
      </c>
      <c r="R52">
        <v>1776487</v>
      </c>
      <c r="S52">
        <v>1830281</v>
      </c>
      <c r="T52">
        <v>1886000</v>
      </c>
      <c r="U52">
        <v>1943760</v>
      </c>
      <c r="V52">
        <v>2003698</v>
      </c>
      <c r="W52">
        <v>2065857</v>
      </c>
      <c r="X52">
        <v>2130133</v>
      </c>
      <c r="Y52">
        <v>2196423</v>
      </c>
      <c r="Z52">
        <v>2264661</v>
      </c>
      <c r="AA52">
        <v>2334734</v>
      </c>
      <c r="AB52">
        <v>2406437</v>
      </c>
      <c r="AC52">
        <v>2479579</v>
      </c>
      <c r="AD52">
        <v>2554017</v>
      </c>
      <c r="AE52">
        <v>2629252</v>
      </c>
      <c r="AF52">
        <v>2704519</v>
      </c>
      <c r="AG52">
        <v>2779072</v>
      </c>
      <c r="AH52">
        <v>2852796</v>
      </c>
      <c r="AI52">
        <v>2925826</v>
      </c>
      <c r="AJ52">
        <v>2998926</v>
      </c>
      <c r="AK52">
        <v>3072967</v>
      </c>
      <c r="AL52">
        <v>3148326</v>
      </c>
      <c r="AM52">
        <v>3225235</v>
      </c>
      <c r="AN52">
        <v>3304261</v>
      </c>
      <c r="AO52">
        <v>3385827</v>
      </c>
      <c r="AP52">
        <v>3469991</v>
      </c>
      <c r="AQ52">
        <v>3556806</v>
      </c>
      <c r="AR52">
        <v>3646303</v>
      </c>
      <c r="AS52">
        <v>3738486</v>
      </c>
      <c r="AT52">
        <v>3833221</v>
      </c>
      <c r="AU52">
        <v>3929952</v>
      </c>
      <c r="AV52">
        <v>4027917</v>
      </c>
      <c r="AW52">
        <v>4126456</v>
      </c>
      <c r="AX52">
        <v>4225186</v>
      </c>
      <c r="AY52">
        <v>4324182</v>
      </c>
      <c r="AZ52">
        <v>4424232</v>
      </c>
      <c r="BA52">
        <v>4527244</v>
      </c>
      <c r="BB52">
        <v>4627708</v>
      </c>
      <c r="BC52">
        <v>4727742</v>
      </c>
      <c r="BD52">
        <v>4827044</v>
      </c>
      <c r="BE52">
        <v>4925350</v>
      </c>
      <c r="BF52">
        <v>5022456</v>
      </c>
      <c r="BG52">
        <v>5118351</v>
      </c>
      <c r="BH52">
        <v>5213038</v>
      </c>
      <c r="BI52">
        <v>5306665</v>
      </c>
      <c r="BJ52">
        <v>5399463</v>
      </c>
      <c r="BK52">
        <v>5491631</v>
      </c>
      <c r="BL52">
        <v>5583383</v>
      </c>
      <c r="BM52">
        <v>5674905</v>
      </c>
      <c r="BN52">
        <v>5766359</v>
      </c>
      <c r="BO52">
        <v>5858002</v>
      </c>
      <c r="BP52">
        <v>5950254</v>
      </c>
      <c r="BQ52">
        <v>6043188</v>
      </c>
      <c r="BR52">
        <v>6136585</v>
      </c>
      <c r="BS52">
        <v>6229958</v>
      </c>
      <c r="BT52">
        <v>6322933</v>
      </c>
      <c r="BU52">
        <v>6415429</v>
      </c>
      <c r="BV52">
        <v>6507187</v>
      </c>
      <c r="BW52">
        <v>6597768</v>
      </c>
      <c r="BX52">
        <v>6686688</v>
      </c>
      <c r="BY52">
        <v>6773492</v>
      </c>
      <c r="BZ52">
        <v>6857906</v>
      </c>
      <c r="CA52">
        <v>6939744</v>
      </c>
      <c r="CB52">
        <v>7018920</v>
      </c>
      <c r="CC52">
        <v>7095458</v>
      </c>
      <c r="CD52">
        <v>7169704</v>
      </c>
      <c r="CE52">
        <v>7241996</v>
      </c>
    </row>
    <row r="53" spans="1:83" x14ac:dyDescent="0.3">
      <c r="A53" t="s">
        <v>12</v>
      </c>
      <c r="B53" t="s">
        <v>1</v>
      </c>
      <c r="C53">
        <v>391.71758565888098</v>
      </c>
      <c r="D53">
        <v>624.24072407236599</v>
      </c>
      <c r="E53">
        <v>755.71740702594798</v>
      </c>
      <c r="F53">
        <v>881.69645275150401</v>
      </c>
      <c r="G53">
        <v>987.92874748420195</v>
      </c>
      <c r="H53">
        <v>1060.99175962597</v>
      </c>
      <c r="I53">
        <v>1099.34013235763</v>
      </c>
      <c r="J53">
        <v>1111.67789244351</v>
      </c>
      <c r="K53">
        <v>1113.0993054180601</v>
      </c>
      <c r="L53">
        <v>1114.7351417268801</v>
      </c>
      <c r="M53">
        <v>1122.6208261644299</v>
      </c>
      <c r="N53">
        <v>1138.9646581102099</v>
      </c>
      <c r="O53">
        <v>1163.7687874713199</v>
      </c>
      <c r="P53">
        <v>1195.7151433893</v>
      </c>
      <c r="Q53">
        <v>1232.7970735076101</v>
      </c>
      <c r="R53">
        <v>1272.4836187876599</v>
      </c>
      <c r="S53">
        <v>1312.1302748087701</v>
      </c>
      <c r="T53">
        <v>1348.3824601438801</v>
      </c>
      <c r="U53">
        <v>1376.68604282207</v>
      </c>
      <c r="V53">
        <v>1396.7040455495001</v>
      </c>
      <c r="W53">
        <v>1410.8798270573</v>
      </c>
      <c r="X53">
        <v>1421.9152855013499</v>
      </c>
      <c r="Y53">
        <v>1431.3696732370499</v>
      </c>
      <c r="Z53">
        <v>1440.0860258145799</v>
      </c>
      <c r="AA53">
        <v>1447.5173695491201</v>
      </c>
      <c r="AB53">
        <v>1449.1902934741099</v>
      </c>
      <c r="AC53">
        <v>1437.7278832982199</v>
      </c>
      <c r="AD53">
        <v>1410.6111346258699</v>
      </c>
      <c r="AE53">
        <v>1371.3555781944799</v>
      </c>
      <c r="AF53">
        <v>1325.61839624544</v>
      </c>
      <c r="AG53">
        <v>1278.3708754117099</v>
      </c>
      <c r="AH53">
        <v>1228.5582757980001</v>
      </c>
      <c r="AI53">
        <v>1175.3637216459199</v>
      </c>
      <c r="AJ53">
        <v>1119.12000401963</v>
      </c>
      <c r="AK53">
        <v>1062.8799873348901</v>
      </c>
      <c r="AL53">
        <v>1008.10713687322</v>
      </c>
      <c r="AM53">
        <v>954.68304806086496</v>
      </c>
      <c r="AN53">
        <v>906.02264461690004</v>
      </c>
      <c r="AO53">
        <v>865.08725956993896</v>
      </c>
      <c r="AP53">
        <v>832.31209799008002</v>
      </c>
      <c r="AQ53">
        <v>807.42617213800804</v>
      </c>
      <c r="AR53">
        <v>789.826651497444</v>
      </c>
      <c r="AS53">
        <v>778.57681955847499</v>
      </c>
      <c r="AT53">
        <v>772.49242040829404</v>
      </c>
      <c r="AU53">
        <v>770.14826156918002</v>
      </c>
      <c r="AV53">
        <v>770.93755410083099</v>
      </c>
      <c r="AW53">
        <v>774.34798263296102</v>
      </c>
      <c r="AX53">
        <v>780.55760332387604</v>
      </c>
      <c r="AY53">
        <v>790.63691815411403</v>
      </c>
      <c r="AZ53">
        <v>804.13381796910801</v>
      </c>
      <c r="BA53">
        <v>820.58756924051897</v>
      </c>
      <c r="BB53">
        <v>835.55298678936299</v>
      </c>
      <c r="BC53">
        <v>844.45700184241696</v>
      </c>
      <c r="BD53">
        <v>847.65705563294</v>
      </c>
      <c r="BE53">
        <v>849.53089652600795</v>
      </c>
      <c r="BF53">
        <v>853.76572961858994</v>
      </c>
      <c r="BG53">
        <v>860.17062898592405</v>
      </c>
      <c r="BH53">
        <v>868.41868362042806</v>
      </c>
      <c r="BI53">
        <v>878.19023487940103</v>
      </c>
      <c r="BJ53">
        <v>889.21328474794598</v>
      </c>
      <c r="BK53">
        <v>901.26528534597901</v>
      </c>
      <c r="BL53">
        <v>914.16490011648898</v>
      </c>
      <c r="BM53">
        <v>927.76554292334595</v>
      </c>
      <c r="BN53">
        <v>941.948464149139</v>
      </c>
      <c r="BO53">
        <v>956.61895590064103</v>
      </c>
      <c r="BP53">
        <v>971.70277039191797</v>
      </c>
      <c r="BQ53">
        <v>987.14647650878896</v>
      </c>
      <c r="BR53">
        <v>1002.9085316445299</v>
      </c>
      <c r="BS53">
        <v>1018.95438026282</v>
      </c>
      <c r="BT53">
        <v>1035.25012645123</v>
      </c>
      <c r="BU53">
        <v>1051.7615067581401</v>
      </c>
      <c r="BV53">
        <v>1068.4583151624599</v>
      </c>
      <c r="BW53">
        <v>1085.30998507758</v>
      </c>
      <c r="BX53">
        <v>1102.2823982505099</v>
      </c>
      <c r="BY53">
        <v>1119.3377398958501</v>
      </c>
      <c r="BZ53">
        <v>1136.4344040819899</v>
      </c>
      <c r="CA53">
        <v>1153.5302917915101</v>
      </c>
      <c r="CB53">
        <v>1170.5830661160601</v>
      </c>
      <c r="CC53">
        <v>1187.5527208883</v>
      </c>
      <c r="CD53">
        <v>1204.40135678501</v>
      </c>
      <c r="CE53">
        <v>1221.0965428546399</v>
      </c>
    </row>
    <row r="54" spans="1:83" x14ac:dyDescent="0.3">
      <c r="A54" t="s">
        <v>12</v>
      </c>
      <c r="B54" t="s">
        <v>137</v>
      </c>
      <c r="C54" s="114">
        <v>1.3813162197950299</v>
      </c>
      <c r="D54" s="114">
        <v>2.4182258702680799</v>
      </c>
      <c r="E54" s="114">
        <v>2.7916012457536201</v>
      </c>
      <c r="F54" s="114">
        <v>3.1188009578684301</v>
      </c>
      <c r="G54" s="114">
        <v>3.3341778398647799</v>
      </c>
      <c r="H54" s="114">
        <v>3.42578140946648</v>
      </c>
      <c r="I54" s="114">
        <v>3.4072082838119102</v>
      </c>
      <c r="J54" s="114">
        <v>3.33102643541738</v>
      </c>
      <c r="K54" s="114">
        <v>3.2415177066358298</v>
      </c>
      <c r="L54" s="114">
        <v>3.1634490611811601</v>
      </c>
      <c r="M54" s="114">
        <v>3.1062650721440699</v>
      </c>
      <c r="N54" s="114">
        <v>3.0700343609766398</v>
      </c>
      <c r="O54" s="114">
        <v>3.0524467245634002</v>
      </c>
      <c r="P54" s="114">
        <v>3.0482610989440699</v>
      </c>
      <c r="Q54" s="114">
        <v>3.0524040410359099</v>
      </c>
      <c r="R54" s="114">
        <v>3.0607437133389799</v>
      </c>
      <c r="S54" s="114">
        <v>3.0610737207501502</v>
      </c>
      <c r="T54" s="114">
        <v>3.0419197402635798</v>
      </c>
      <c r="U54" s="114">
        <v>3.0041422074436102</v>
      </c>
      <c r="V54" s="114">
        <v>2.9478981161220599</v>
      </c>
      <c r="W54" s="114">
        <v>2.8834613081613099</v>
      </c>
      <c r="X54" s="114">
        <v>2.8153552535317199</v>
      </c>
      <c r="Y54" s="114">
        <v>2.7465914287644302</v>
      </c>
      <c r="Z54" s="114">
        <v>2.6786078877599802</v>
      </c>
      <c r="AA54" s="114">
        <v>2.6087034085876502</v>
      </c>
      <c r="AB54" s="114">
        <v>2.5246595744299301</v>
      </c>
      <c r="AC54" s="114">
        <v>2.4164341730111798</v>
      </c>
      <c r="AD54" s="114">
        <v>2.2899396177451501</v>
      </c>
      <c r="AE54" s="114">
        <v>2.1530461966689001</v>
      </c>
      <c r="AF54" s="114">
        <v>2.0212368996002099</v>
      </c>
      <c r="AG54" s="114">
        <v>1.8927895755687101</v>
      </c>
      <c r="AH54" s="114">
        <v>1.7683532021214301</v>
      </c>
      <c r="AI54" s="114">
        <v>1.6445992114838499</v>
      </c>
      <c r="AJ54" s="114">
        <v>1.5239351098399501</v>
      </c>
      <c r="AK54" s="114">
        <v>1.41144843618768</v>
      </c>
      <c r="AL54" s="114">
        <v>1.3040782569043701</v>
      </c>
      <c r="AM54" s="114">
        <v>1.2047612170625901</v>
      </c>
      <c r="AN54" s="114">
        <v>1.11793484722322</v>
      </c>
      <c r="AO54" s="114">
        <v>1.04483796462929</v>
      </c>
      <c r="AP54" s="114">
        <v>0.98384363235293204</v>
      </c>
      <c r="AQ54" s="114">
        <v>0.93438437025394905</v>
      </c>
      <c r="AR54" s="114">
        <v>0.89449559089294095</v>
      </c>
      <c r="AS54" s="114">
        <v>0.862527991471018</v>
      </c>
      <c r="AT54" s="114">
        <v>0.83627528241869697</v>
      </c>
      <c r="AU54" s="114">
        <v>0.81451611829319603</v>
      </c>
      <c r="AV54" s="114">
        <v>0.79655982681570103</v>
      </c>
      <c r="AW54" s="114">
        <v>0.78176610615154896</v>
      </c>
      <c r="AX54" s="114">
        <v>0.77121882916197904</v>
      </c>
      <c r="AY54" s="114">
        <v>0.764713493834002</v>
      </c>
      <c r="AZ54" s="114">
        <v>0.76134168391650503</v>
      </c>
      <c r="BA54" s="114">
        <v>0.760276035153162</v>
      </c>
      <c r="BB54" s="114">
        <v>0.75444963337123505</v>
      </c>
      <c r="BC54" s="114">
        <v>0.74363300364699303</v>
      </c>
      <c r="BD54" s="114">
        <v>0.72881029469884495</v>
      </c>
      <c r="BE54" s="114">
        <v>0.71676799829856197</v>
      </c>
      <c r="BF54" s="114">
        <v>0.70728665732156004</v>
      </c>
      <c r="BG54" s="114">
        <v>0.69998302749196795</v>
      </c>
      <c r="BH54" s="114">
        <v>0.69446169228670795</v>
      </c>
      <c r="BI54" s="114">
        <v>0.69036822939527698</v>
      </c>
      <c r="BJ54" s="114">
        <v>0.68740390296417897</v>
      </c>
      <c r="BK54" s="114">
        <v>0.68533081788801897</v>
      </c>
      <c r="BL54" s="114">
        <v>0.68395475799354299</v>
      </c>
      <c r="BM54" s="114">
        <v>0.68312134469705699</v>
      </c>
      <c r="BN54" s="114">
        <v>0.68270815390392103</v>
      </c>
      <c r="BO54" s="114">
        <v>0.682604273848475</v>
      </c>
      <c r="BP54" s="114">
        <v>0.68270051967544998</v>
      </c>
      <c r="BQ54" s="114">
        <v>0.68294504717913995</v>
      </c>
      <c r="BR54" s="114">
        <v>0.68332871686926899</v>
      </c>
      <c r="BS54" s="114">
        <v>0.68387488646115502</v>
      </c>
      <c r="BT54" s="114">
        <v>0.68459339879789505</v>
      </c>
      <c r="BU54" s="114">
        <v>0.685463684920395</v>
      </c>
      <c r="BV54" s="114">
        <v>0.68648728652775903</v>
      </c>
      <c r="BW54" s="114">
        <v>0.68768498462401495</v>
      </c>
      <c r="BX54" s="114">
        <v>0.68908021981939305</v>
      </c>
      <c r="BY54" s="114">
        <v>0.69069063021998101</v>
      </c>
      <c r="BZ54" s="114">
        <v>0.69251354189991998</v>
      </c>
      <c r="CA54" s="114">
        <v>0.69453731960700305</v>
      </c>
      <c r="CB54" s="114">
        <v>0.69674164931243798</v>
      </c>
      <c r="CC54" s="114">
        <v>0.69909717478433597</v>
      </c>
      <c r="CD54" s="114">
        <v>0.70154688784018804</v>
      </c>
      <c r="CE54" s="114">
        <v>0.70404189449635401</v>
      </c>
    </row>
    <row r="55" spans="1:83" x14ac:dyDescent="0.3">
      <c r="A55" t="s">
        <v>12</v>
      </c>
      <c r="B55" t="s">
        <v>129</v>
      </c>
      <c r="C55">
        <v>6.3539161046877193E-2</v>
      </c>
      <c r="D55">
        <v>9.8113922634013404E-2</v>
      </c>
      <c r="E55">
        <v>0.11863928428329901</v>
      </c>
      <c r="F55">
        <v>0.135304856757688</v>
      </c>
      <c r="G55">
        <v>0.147835429776393</v>
      </c>
      <c r="H55">
        <v>0.15485534218314101</v>
      </c>
      <c r="I55">
        <v>0.15644715487786101</v>
      </c>
      <c r="J55">
        <v>0.15419067174694101</v>
      </c>
      <c r="K55">
        <v>0.15029448253458699</v>
      </c>
      <c r="L55">
        <v>0.146332193957323</v>
      </c>
      <c r="M55">
        <v>0.143097624295146</v>
      </c>
      <c r="N55">
        <v>0.140814050536647</v>
      </c>
      <c r="O55">
        <v>0.139485650466145</v>
      </c>
      <c r="P55">
        <v>0.138920395873014</v>
      </c>
      <c r="Q55">
        <v>0.13890810505790899</v>
      </c>
      <c r="R55">
        <v>0.13928144393149</v>
      </c>
      <c r="S55">
        <v>0.139338438937473</v>
      </c>
      <c r="T55">
        <v>0.13889528276871099</v>
      </c>
      <c r="U55">
        <v>0.13760316691170901</v>
      </c>
      <c r="V55">
        <v>0.13544646026137699</v>
      </c>
      <c r="W55">
        <v>0.13272244243423301</v>
      </c>
      <c r="X55">
        <v>0.129721947273852</v>
      </c>
      <c r="Y55">
        <v>0.12662947915752101</v>
      </c>
      <c r="Z55">
        <v>0.12354618503331501</v>
      </c>
      <c r="AA55">
        <v>0.120445064315397</v>
      </c>
      <c r="AB55">
        <v>0.116990740548232</v>
      </c>
      <c r="AC55">
        <v>0.112685065196862</v>
      </c>
      <c r="AD55">
        <v>0.107431345633535</v>
      </c>
      <c r="AE55">
        <v>0.10154275873084299</v>
      </c>
      <c r="AF55">
        <v>9.5517195539952304E-2</v>
      </c>
      <c r="AG55">
        <v>8.9680716431561197E-2</v>
      </c>
      <c r="AH55">
        <v>8.3847387612257906E-2</v>
      </c>
      <c r="AI55">
        <v>7.80941089174845E-2</v>
      </c>
      <c r="AJ55">
        <v>7.2440008574833195E-2</v>
      </c>
      <c r="AK55">
        <v>6.7043172299089904E-2</v>
      </c>
      <c r="AL55">
        <v>6.1953709474808799E-2</v>
      </c>
      <c r="AM55">
        <v>5.7177301957491398E-2</v>
      </c>
      <c r="AN55">
        <v>5.2871418346540598E-2</v>
      </c>
      <c r="AO55">
        <v>4.9163212963057298E-2</v>
      </c>
      <c r="AP55">
        <v>4.60469813899669E-2</v>
      </c>
      <c r="AQ55">
        <v>4.3479063314190998E-2</v>
      </c>
      <c r="AR55">
        <v>4.13900846054885E-2</v>
      </c>
      <c r="AS55">
        <v>3.9702320097022702E-2</v>
      </c>
      <c r="AT55">
        <v>3.8260380177286897E-2</v>
      </c>
      <c r="AU55">
        <v>3.7050850353648801E-2</v>
      </c>
      <c r="AV55">
        <v>3.6038657922446801E-2</v>
      </c>
      <c r="AW55">
        <v>3.51908137573166E-2</v>
      </c>
      <c r="AX55">
        <v>3.4633709229271899E-2</v>
      </c>
      <c r="AY55">
        <v>3.4275626194830502E-2</v>
      </c>
      <c r="AZ55">
        <v>3.4071811241206403E-2</v>
      </c>
      <c r="BA55">
        <v>3.3980629931698397E-2</v>
      </c>
      <c r="BB55">
        <v>3.3809071949607597E-2</v>
      </c>
      <c r="BC55">
        <v>3.3422980626902597E-2</v>
      </c>
      <c r="BD55">
        <v>3.2839502977269799E-2</v>
      </c>
      <c r="BE55">
        <v>3.2270399522865E-2</v>
      </c>
      <c r="BF55">
        <v>3.1806366881398901E-2</v>
      </c>
      <c r="BG55">
        <v>3.1445261367824599E-2</v>
      </c>
      <c r="BH55">
        <v>3.11710901388654E-2</v>
      </c>
      <c r="BI55">
        <v>3.0967097301274699E-2</v>
      </c>
      <c r="BJ55">
        <v>3.0818701086077899E-2</v>
      </c>
      <c r="BK55">
        <v>3.0714194710536501E-2</v>
      </c>
      <c r="BL55">
        <v>3.0644024104252699E-2</v>
      </c>
      <c r="BM55">
        <v>3.06005943298217E-2</v>
      </c>
      <c r="BN55">
        <v>3.0577882514033199E-2</v>
      </c>
      <c r="BO55">
        <v>3.0570475224450201E-2</v>
      </c>
      <c r="BP55">
        <v>3.0573095567412001E-2</v>
      </c>
      <c r="BQ55">
        <v>3.05831489010281E-2</v>
      </c>
      <c r="BR55">
        <v>3.0600061155697501E-2</v>
      </c>
      <c r="BS55">
        <v>3.0624803910163902E-2</v>
      </c>
      <c r="BT55">
        <v>3.0657767625025201E-2</v>
      </c>
      <c r="BU55">
        <v>3.0697959602444602E-2</v>
      </c>
      <c r="BV55">
        <v>3.0745407848720301E-2</v>
      </c>
      <c r="BW55">
        <v>3.0801043293466099E-2</v>
      </c>
      <c r="BX55">
        <v>3.0865937064529302E-2</v>
      </c>
      <c r="BY55">
        <v>3.09409037679379E-2</v>
      </c>
      <c r="BZ55">
        <v>3.10258265039371E-2</v>
      </c>
      <c r="CA55">
        <v>3.11201712407768E-2</v>
      </c>
      <c r="CB55">
        <v>3.1223000478543001E-2</v>
      </c>
      <c r="CC55">
        <v>3.1332955669414499E-2</v>
      </c>
      <c r="CD55">
        <v>3.1447396653206901E-2</v>
      </c>
      <c r="CE55">
        <v>3.1564041058853701E-2</v>
      </c>
    </row>
    <row r="56" spans="1:83" x14ac:dyDescent="0.3">
      <c r="A56" t="s">
        <v>12</v>
      </c>
      <c r="B56" t="s">
        <v>130</v>
      </c>
      <c r="C56">
        <v>1.2390136404141101</v>
      </c>
      <c r="D56">
        <v>1.2348130967797699</v>
      </c>
      <c r="E56">
        <v>1.2785525492613401</v>
      </c>
      <c r="F56">
        <v>1.3482001594936199</v>
      </c>
      <c r="G56">
        <v>1.4346295535751299</v>
      </c>
      <c r="H56">
        <v>1.52747485659167</v>
      </c>
      <c r="I56">
        <v>1.6165874133857401</v>
      </c>
      <c r="J56">
        <v>1.69426802166096</v>
      </c>
      <c r="K56">
        <v>1.75710667307163</v>
      </c>
      <c r="L56">
        <v>1.8051276792095099</v>
      </c>
      <c r="M56">
        <v>1.84031464996669</v>
      </c>
      <c r="N56">
        <v>1.8652096079376299</v>
      </c>
      <c r="O56">
        <v>1.8834361350634099</v>
      </c>
      <c r="P56">
        <v>1.8976546780763699</v>
      </c>
      <c r="Q56">
        <v>1.91051131959259</v>
      </c>
      <c r="R56">
        <v>1.92502980845491</v>
      </c>
      <c r="S56">
        <v>1.9353891186986201</v>
      </c>
      <c r="T56">
        <v>1.94423529237379</v>
      </c>
      <c r="U56">
        <v>1.9504276336928501</v>
      </c>
      <c r="V56">
        <v>1.9527282258655401</v>
      </c>
      <c r="W56">
        <v>1.95031380146295</v>
      </c>
      <c r="X56">
        <v>1.9431788340926299</v>
      </c>
      <c r="Y56">
        <v>1.9317372511439701</v>
      </c>
      <c r="Z56">
        <v>1.91659345569629</v>
      </c>
      <c r="AA56">
        <v>1.89839426542657</v>
      </c>
      <c r="AB56">
        <v>1.87744597613189</v>
      </c>
      <c r="AC56">
        <v>1.85317072943581</v>
      </c>
      <c r="AD56">
        <v>1.8243987112950999</v>
      </c>
      <c r="AE56">
        <v>1.7905700457276601</v>
      </c>
      <c r="AF56">
        <v>1.7519225959651199</v>
      </c>
      <c r="AG56">
        <v>1.7094497489325899</v>
      </c>
      <c r="AH56">
        <v>1.6565428254586301</v>
      </c>
      <c r="AI56">
        <v>1.59472079090119</v>
      </c>
      <c r="AJ56">
        <v>1.52510736412077</v>
      </c>
      <c r="AK56">
        <v>1.4489729104848601</v>
      </c>
      <c r="AL56">
        <v>1.36807499048946</v>
      </c>
      <c r="AM56">
        <v>1.2840711972677901</v>
      </c>
      <c r="AN56">
        <v>1.1985006020578099</v>
      </c>
      <c r="AO56">
        <v>1.113102531487</v>
      </c>
      <c r="AP56">
        <v>1.0296088765564799</v>
      </c>
      <c r="AQ56">
        <v>0.94940286412983499</v>
      </c>
      <c r="AR56">
        <v>0.87352928220548198</v>
      </c>
      <c r="AS56">
        <v>0.80270035924652205</v>
      </c>
      <c r="AT56">
        <v>0.73417709176314305</v>
      </c>
      <c r="AU56">
        <v>0.66919929395522504</v>
      </c>
      <c r="AV56">
        <v>0.60864536878222097</v>
      </c>
      <c r="AW56">
        <v>0.55302571548720103</v>
      </c>
      <c r="AX56">
        <v>0.50689025266407095</v>
      </c>
      <c r="AY56">
        <v>0.46879022562610401</v>
      </c>
      <c r="AZ56">
        <v>0.43741264187824402</v>
      </c>
      <c r="BA56">
        <v>0.41156686681357102</v>
      </c>
      <c r="BB56">
        <v>0.38979562607072699</v>
      </c>
      <c r="BC56">
        <v>0.37098811689313099</v>
      </c>
      <c r="BD56">
        <v>0.354367434812357</v>
      </c>
      <c r="BE56">
        <v>0.340158363464932</v>
      </c>
      <c r="BF56">
        <v>0.32800406812855498</v>
      </c>
      <c r="BG56">
        <v>0.31766401105200498</v>
      </c>
      <c r="BH56">
        <v>0.30892835729939799</v>
      </c>
      <c r="BI56">
        <v>0.30159574163812197</v>
      </c>
      <c r="BJ56">
        <v>0.29547790065288898</v>
      </c>
      <c r="BK56">
        <v>0.29040662998529199</v>
      </c>
      <c r="BL56">
        <v>0.28623085208905502</v>
      </c>
      <c r="BM56">
        <v>0.28281792286236401</v>
      </c>
      <c r="BN56">
        <v>0.28005227449981701</v>
      </c>
      <c r="BO56">
        <v>0.27782757829747001</v>
      </c>
      <c r="BP56">
        <v>0.27604319704659303</v>
      </c>
      <c r="BQ56">
        <v>0.27462709708193001</v>
      </c>
      <c r="BR56">
        <v>0.27353062686756002</v>
      </c>
      <c r="BS56">
        <v>0.272724488080128</v>
      </c>
      <c r="BT56">
        <v>0.272180004386115</v>
      </c>
      <c r="BU56">
        <v>0.27186149393944697</v>
      </c>
      <c r="BV56">
        <v>0.27174628000281897</v>
      </c>
      <c r="BW56">
        <v>0.27182354271192199</v>
      </c>
      <c r="BX56">
        <v>0.27208747197383498</v>
      </c>
      <c r="BY56">
        <v>0.27253319423327999</v>
      </c>
      <c r="BZ56">
        <v>0.27315021758807201</v>
      </c>
      <c r="CA56">
        <v>0.273926012368365</v>
      </c>
      <c r="CB56">
        <v>0.27484570719894902</v>
      </c>
      <c r="CC56">
        <v>0.27589129585289401</v>
      </c>
      <c r="CD56">
        <v>0.27703383339586801</v>
      </c>
      <c r="CE56">
        <v>0.27824744018623399</v>
      </c>
    </row>
    <row r="57" spans="1:83" x14ac:dyDescent="0.3">
      <c r="A57" t="s">
        <v>12</v>
      </c>
      <c r="B57" t="s">
        <v>131</v>
      </c>
      <c r="C57">
        <v>4.7117420128423701E-3</v>
      </c>
      <c r="D57">
        <v>6.8109847310542704E-2</v>
      </c>
      <c r="E57">
        <v>0.109928089287202</v>
      </c>
      <c r="F57">
        <v>0.13974079948446799</v>
      </c>
      <c r="G57">
        <v>0.162972537587143</v>
      </c>
      <c r="H57">
        <v>0.18258640728305101</v>
      </c>
      <c r="I57">
        <v>0.199929182491628</v>
      </c>
      <c r="J57">
        <v>0.2153830527294</v>
      </c>
      <c r="K57">
        <v>0.228895025025738</v>
      </c>
      <c r="L57">
        <v>0.240328340360109</v>
      </c>
      <c r="M57">
        <v>0.249655086314827</v>
      </c>
      <c r="N57">
        <v>0.256977386092614</v>
      </c>
      <c r="O57">
        <v>0.26267055641617798</v>
      </c>
      <c r="P57">
        <v>0.26710000755423802</v>
      </c>
      <c r="Q57">
        <v>0.27071804732454802</v>
      </c>
      <c r="R57">
        <v>0.27408678547107801</v>
      </c>
      <c r="S57">
        <v>0.27653871153812698</v>
      </c>
      <c r="T57">
        <v>0.27859758538325802</v>
      </c>
      <c r="U57">
        <v>0.280287701882592</v>
      </c>
      <c r="V57">
        <v>0.28155563121695998</v>
      </c>
      <c r="W57">
        <v>0.282319529476667</v>
      </c>
      <c r="X57">
        <v>0.28252725973296</v>
      </c>
      <c r="Y57">
        <v>0.282161741100316</v>
      </c>
      <c r="Z57">
        <v>0.28124056081601301</v>
      </c>
      <c r="AA57">
        <v>0.27981346865228102</v>
      </c>
      <c r="AB57">
        <v>0.27793967705714001</v>
      </c>
      <c r="AC57">
        <v>0.27564035724291103</v>
      </c>
      <c r="AD57">
        <v>0.27287064147506301</v>
      </c>
      <c r="AE57">
        <v>0.26958015662198298</v>
      </c>
      <c r="AF57">
        <v>0.26574321717431898</v>
      </c>
      <c r="AG57">
        <v>0.26136753453718198</v>
      </c>
      <c r="AH57">
        <v>0.25624413845997301</v>
      </c>
      <c r="AI57">
        <v>0.25010196150637398</v>
      </c>
      <c r="AJ57">
        <v>0.24279315465340601</v>
      </c>
      <c r="AK57">
        <v>0.23428762279058099</v>
      </c>
      <c r="AL57">
        <v>0.224689478162758</v>
      </c>
      <c r="AM57">
        <v>0.21417078988344099</v>
      </c>
      <c r="AN57">
        <v>0.20290998313981601</v>
      </c>
      <c r="AO57">
        <v>0.19112566630165101</v>
      </c>
      <c r="AP57">
        <v>0.17907141995839901</v>
      </c>
      <c r="AQ57">
        <v>0.16699042965288</v>
      </c>
      <c r="AR57">
        <v>0.1551012151725</v>
      </c>
      <c r="AS57">
        <v>0.14359077512374799</v>
      </c>
      <c r="AT57">
        <v>0.132522550210739</v>
      </c>
      <c r="AU57">
        <v>0.121913628645837</v>
      </c>
      <c r="AV57">
        <v>0.111828368400123</v>
      </c>
      <c r="AW57">
        <v>0.102335644518508</v>
      </c>
      <c r="AX57">
        <v>9.3615323542883697E-2</v>
      </c>
      <c r="AY57">
        <v>8.5841409878307406E-2</v>
      </c>
      <c r="AZ57">
        <v>7.9044779625414799E-2</v>
      </c>
      <c r="BA57">
        <v>7.3171422443272599E-2</v>
      </c>
      <c r="BB57">
        <v>6.8207633026590594E-2</v>
      </c>
      <c r="BC57">
        <v>6.3979714587417399E-2</v>
      </c>
      <c r="BD57">
        <v>6.0357865700904699E-2</v>
      </c>
      <c r="BE57">
        <v>5.7245231851346903E-2</v>
      </c>
      <c r="BF57">
        <v>5.4575129775070202E-2</v>
      </c>
      <c r="BG57">
        <v>5.2288529861747E-2</v>
      </c>
      <c r="BH57">
        <v>5.0336061918996297E-2</v>
      </c>
      <c r="BI57">
        <v>4.8674457081592397E-2</v>
      </c>
      <c r="BJ57">
        <v>4.72656382268513E-2</v>
      </c>
      <c r="BK57">
        <v>4.6076525360966E-2</v>
      </c>
      <c r="BL57">
        <v>4.50777692091529E-2</v>
      </c>
      <c r="BM57">
        <v>4.4243536423061697E-2</v>
      </c>
      <c r="BN57">
        <v>4.3551085601113801E-2</v>
      </c>
      <c r="BO57">
        <v>4.2979452888872297E-2</v>
      </c>
      <c r="BP57">
        <v>4.25088824798995E-2</v>
      </c>
      <c r="BQ57">
        <v>4.2124341617887598E-2</v>
      </c>
      <c r="BR57">
        <v>4.1814681879620702E-2</v>
      </c>
      <c r="BS57">
        <v>4.1572025815605297E-2</v>
      </c>
      <c r="BT57">
        <v>4.1388931853698997E-2</v>
      </c>
      <c r="BU57">
        <v>4.1257262210951502E-2</v>
      </c>
      <c r="BV57">
        <v>4.1171211856786703E-2</v>
      </c>
      <c r="BW57">
        <v>4.1127100175963403E-2</v>
      </c>
      <c r="BX57">
        <v>4.1122311988683699E-2</v>
      </c>
      <c r="BY57">
        <v>4.1154659237272302E-2</v>
      </c>
      <c r="BZ57">
        <v>4.1221361516510298E-2</v>
      </c>
      <c r="CA57">
        <v>4.1319546381991999E-2</v>
      </c>
      <c r="CB57">
        <v>4.1446161355604597E-2</v>
      </c>
      <c r="CC57">
        <v>4.1597811018695897E-2</v>
      </c>
      <c r="CD57">
        <v>4.1769541947496103E-2</v>
      </c>
      <c r="CE57">
        <v>4.1956921947375499E-2</v>
      </c>
    </row>
    <row r="58" spans="1:83" x14ac:dyDescent="0.3">
      <c r="A58" t="s">
        <v>12</v>
      </c>
      <c r="B58" t="s">
        <v>132</v>
      </c>
      <c r="C58">
        <v>0.19273545517552701</v>
      </c>
      <c r="D58">
        <v>3.1207504950974699E-2</v>
      </c>
      <c r="E58">
        <v>1.13701498892897E-2</v>
      </c>
      <c r="F58">
        <v>9.8791107629341707E-3</v>
      </c>
      <c r="G58">
        <v>1.05925054926372E-2</v>
      </c>
      <c r="H58">
        <v>1.12663188717348E-2</v>
      </c>
      <c r="I58">
        <v>1.1577495321278899E-2</v>
      </c>
      <c r="J58">
        <v>1.1547660271425999E-2</v>
      </c>
      <c r="K58">
        <v>1.13179448993366E-2</v>
      </c>
      <c r="L58">
        <v>1.10250649957947E-2</v>
      </c>
      <c r="M58">
        <v>1.0755434411982E-2</v>
      </c>
      <c r="N58">
        <v>1.05464208910372E-2</v>
      </c>
      <c r="O58">
        <v>1.04103366578419E-2</v>
      </c>
      <c r="P58">
        <v>1.0339053967890199E-2</v>
      </c>
      <c r="Q58">
        <v>1.0319746127637501E-2</v>
      </c>
      <c r="R58">
        <v>1.0341663960619999E-2</v>
      </c>
      <c r="S58">
        <v>1.03482850002612E-2</v>
      </c>
      <c r="T58">
        <v>1.03355828510033E-2</v>
      </c>
      <c r="U58">
        <v>1.02694003803116E-2</v>
      </c>
      <c r="V58">
        <v>1.01402088063573E-2</v>
      </c>
      <c r="W58">
        <v>9.95792506494746E-3</v>
      </c>
      <c r="X58">
        <v>9.7452952210565196E-3</v>
      </c>
      <c r="Y58">
        <v>9.5193825542784893E-3</v>
      </c>
      <c r="Z58">
        <v>9.2907031606544004E-3</v>
      </c>
      <c r="AA58">
        <v>9.0625025535011998E-3</v>
      </c>
      <c r="AB58">
        <v>8.8219074277014007E-3</v>
      </c>
      <c r="AC58">
        <v>8.5359630330367892E-3</v>
      </c>
      <c r="AD58">
        <v>8.1814543815134505E-3</v>
      </c>
      <c r="AE58">
        <v>7.7699543657736396E-3</v>
      </c>
      <c r="AF58">
        <v>7.3289443190088701E-3</v>
      </c>
      <c r="AG58">
        <v>6.8934420853240799E-3</v>
      </c>
      <c r="AH58">
        <v>9.8000254924632008E-3</v>
      </c>
      <c r="AI58">
        <v>1.2917839692101901E-2</v>
      </c>
      <c r="AJ58">
        <v>1.5780894593385001E-2</v>
      </c>
      <c r="AK58">
        <v>1.8295330078435399E-2</v>
      </c>
      <c r="AL58">
        <v>2.0434001696233502E-2</v>
      </c>
      <c r="AM58">
        <v>2.2180985578029999E-2</v>
      </c>
      <c r="AN58">
        <v>2.3542317829863799E-2</v>
      </c>
      <c r="AO58">
        <v>2.4546025280592999E-2</v>
      </c>
      <c r="AP58">
        <v>2.5230182871229599E-2</v>
      </c>
      <c r="AQ58">
        <v>2.5635540120493801E-2</v>
      </c>
      <c r="AR58">
        <v>2.58063914015863E-2</v>
      </c>
      <c r="AS58">
        <v>2.57868535232567E-2</v>
      </c>
      <c r="AT58">
        <v>2.7071034735931799E-2</v>
      </c>
      <c r="AU58">
        <v>2.8104161094984498E-2</v>
      </c>
      <c r="AV58">
        <v>2.87497400567104E-2</v>
      </c>
      <c r="AW58">
        <v>2.9060173336105201E-2</v>
      </c>
      <c r="AX58">
        <v>2.71423241458431E-2</v>
      </c>
      <c r="AY58">
        <v>2.52751771785358E-2</v>
      </c>
      <c r="AZ58">
        <v>2.37042778346379E-2</v>
      </c>
      <c r="BA58">
        <v>2.24095650315447E-2</v>
      </c>
      <c r="BB58">
        <v>2.1794522167026899E-2</v>
      </c>
      <c r="BC58">
        <v>2.1321442860175701E-2</v>
      </c>
      <c r="BD58">
        <v>2.0887220099354901E-2</v>
      </c>
      <c r="BE58">
        <v>2.01371689057178E-2</v>
      </c>
      <c r="BF58">
        <v>1.94497113464214E-2</v>
      </c>
      <c r="BG58">
        <v>1.8861916118524301E-2</v>
      </c>
      <c r="BH58">
        <v>1.8367544572033E-2</v>
      </c>
      <c r="BI58">
        <v>1.7955010846116001E-2</v>
      </c>
      <c r="BJ58">
        <v>1.76128911492947E-2</v>
      </c>
      <c r="BK58">
        <v>1.73310289961007E-2</v>
      </c>
      <c r="BL58">
        <v>1.7100401589086999E-2</v>
      </c>
      <c r="BM58">
        <v>1.69131722930961E-2</v>
      </c>
      <c r="BN58">
        <v>1.6762577513876602E-2</v>
      </c>
      <c r="BO58">
        <v>1.6642417957696901E-2</v>
      </c>
      <c r="BP58">
        <v>1.6546822017955001E-2</v>
      </c>
      <c r="BQ58">
        <v>1.64716774428155E-2</v>
      </c>
      <c r="BR58">
        <v>1.6414305416723399E-2</v>
      </c>
      <c r="BS58">
        <v>1.6373202848372102E-2</v>
      </c>
      <c r="BT58">
        <v>1.6346861925806901E-2</v>
      </c>
      <c r="BU58">
        <v>1.6333287174239E-2</v>
      </c>
      <c r="BV58">
        <v>1.63312595873015E-2</v>
      </c>
      <c r="BW58">
        <v>1.6340274882364201E-2</v>
      </c>
      <c r="BX58">
        <v>1.6360115075720799E-2</v>
      </c>
      <c r="BY58">
        <v>1.6390594136960399E-2</v>
      </c>
      <c r="BZ58">
        <v>1.6431148800801501E-2</v>
      </c>
      <c r="CA58">
        <v>1.6481068667463902E-2</v>
      </c>
      <c r="CB58">
        <v>1.65394825256527E-2</v>
      </c>
      <c r="CC58">
        <v>1.6605313296193101E-2</v>
      </c>
      <c r="CD58">
        <v>1.6676788282517702E-2</v>
      </c>
      <c r="CE58">
        <v>1.6752322023675801E-2</v>
      </c>
    </row>
    <row r="59" spans="1:83" x14ac:dyDescent="0.3">
      <c r="A59" t="s">
        <v>12</v>
      </c>
      <c r="B59" t="s">
        <v>133</v>
      </c>
      <c r="C59">
        <v>4.6012094835915898</v>
      </c>
      <c r="D59">
        <v>4.5458496971799001</v>
      </c>
      <c r="E59">
        <v>4.5367286040692498</v>
      </c>
      <c r="F59">
        <v>4.5608645648388304</v>
      </c>
      <c r="G59">
        <v>4.6085075043917501</v>
      </c>
      <c r="H59">
        <v>4.6670473087732596</v>
      </c>
      <c r="I59">
        <v>4.7249037215941101</v>
      </c>
      <c r="J59">
        <v>4.7740194237907296</v>
      </c>
      <c r="K59">
        <v>4.8112363559715101</v>
      </c>
      <c r="L59">
        <v>4.8362160205743896</v>
      </c>
      <c r="M59">
        <v>4.85022355307468</v>
      </c>
      <c r="N59">
        <v>4.8548127214067804</v>
      </c>
      <c r="O59">
        <v>4.8545866118885401</v>
      </c>
      <c r="P59">
        <v>4.8524764358316501</v>
      </c>
      <c r="Q59">
        <v>4.85242370692617</v>
      </c>
      <c r="R59">
        <v>4.8602907718914397</v>
      </c>
      <c r="S59">
        <v>4.8606921554909599</v>
      </c>
      <c r="T59">
        <v>4.8601531852275404</v>
      </c>
      <c r="U59">
        <v>4.85675896392019</v>
      </c>
      <c r="V59">
        <v>4.8487072477940103</v>
      </c>
      <c r="W59">
        <v>4.83500048603221</v>
      </c>
      <c r="X59">
        <v>4.8157500847647503</v>
      </c>
      <c r="Y59">
        <v>4.7914903829748301</v>
      </c>
      <c r="Z59">
        <v>4.7629327518049198</v>
      </c>
      <c r="AA59">
        <v>4.7308079856318903</v>
      </c>
      <c r="AB59">
        <v>4.6952136848348198</v>
      </c>
      <c r="AC59">
        <v>4.6550042523079203</v>
      </c>
      <c r="AD59">
        <v>4.6086230288262504</v>
      </c>
      <c r="AE59">
        <v>4.5558242296555598</v>
      </c>
      <c r="AF59">
        <v>4.4975894234157598</v>
      </c>
      <c r="AG59">
        <v>4.4355091960894004</v>
      </c>
      <c r="AH59">
        <v>4.3698504960084898</v>
      </c>
      <c r="AI59">
        <v>4.3004062314878704</v>
      </c>
      <c r="AJ59">
        <v>4.2260541645549097</v>
      </c>
      <c r="AK59">
        <v>4.1460659727355704</v>
      </c>
      <c r="AL59">
        <v>4.0607732876076597</v>
      </c>
      <c r="AM59">
        <v>3.9706918856564601</v>
      </c>
      <c r="AN59">
        <v>3.8762933318325299</v>
      </c>
      <c r="AO59">
        <v>3.7786491394807702</v>
      </c>
      <c r="AP59">
        <v>3.6792269729638298</v>
      </c>
      <c r="AQ59">
        <v>3.5792848854809298</v>
      </c>
      <c r="AR59">
        <v>3.4798718211204198</v>
      </c>
      <c r="AS59">
        <v>3.3818608982107299</v>
      </c>
      <c r="AT59">
        <v>3.2860943770414002</v>
      </c>
      <c r="AU59">
        <v>3.1934491650658399</v>
      </c>
      <c r="AV59">
        <v>3.1047022609324899</v>
      </c>
      <c r="AW59">
        <v>3.0203454361239399</v>
      </c>
      <c r="AX59">
        <v>2.9405926907592699</v>
      </c>
      <c r="AY59">
        <v>2.8654081938222999</v>
      </c>
      <c r="AZ59">
        <v>2.7943115441728499</v>
      </c>
      <c r="BA59">
        <v>2.7262954776058699</v>
      </c>
      <c r="BB59">
        <v>2.6640780348857001</v>
      </c>
      <c r="BC59">
        <v>2.6055713934999201</v>
      </c>
      <c r="BD59">
        <v>2.5502079998749898</v>
      </c>
      <c r="BE59">
        <v>2.4977613532731899</v>
      </c>
      <c r="BF59">
        <v>2.4483277867102702</v>
      </c>
      <c r="BG59">
        <v>2.40187891432825</v>
      </c>
      <c r="BH59">
        <v>2.35834424381492</v>
      </c>
      <c r="BI59">
        <v>2.3175635014959899</v>
      </c>
      <c r="BJ59">
        <v>2.2793378089466598</v>
      </c>
      <c r="BK59">
        <v>2.2434865058504001</v>
      </c>
      <c r="BL59">
        <v>2.2098296865297402</v>
      </c>
      <c r="BM59">
        <v>2.1782059754847398</v>
      </c>
      <c r="BN59">
        <v>2.1484715858242902</v>
      </c>
      <c r="BO59">
        <v>2.12045035719335</v>
      </c>
      <c r="BP59">
        <v>2.0939179797006302</v>
      </c>
      <c r="BQ59">
        <v>2.06878647483135</v>
      </c>
      <c r="BR59">
        <v>2.0450707346261598</v>
      </c>
      <c r="BS59">
        <v>2.0228644881425302</v>
      </c>
      <c r="BT59">
        <v>2.0022084846731101</v>
      </c>
      <c r="BU59">
        <v>1.98304529362173</v>
      </c>
      <c r="BV59">
        <v>1.96537525504819</v>
      </c>
      <c r="BW59">
        <v>1.9492521469457</v>
      </c>
      <c r="BX59">
        <v>1.9347381002150701</v>
      </c>
      <c r="BY59">
        <v>1.92187962670053</v>
      </c>
      <c r="BZ59">
        <v>1.9106665479274001</v>
      </c>
      <c r="CA59">
        <v>1.9010621371668199</v>
      </c>
      <c r="CB59">
        <v>1.8930042009592301</v>
      </c>
      <c r="CC59">
        <v>1.88640195020385</v>
      </c>
      <c r="CD59">
        <v>1.8810847270326101</v>
      </c>
      <c r="CE59">
        <v>1.8768994821676399</v>
      </c>
    </row>
    <row r="60" spans="1:83" x14ac:dyDescent="0.3">
      <c r="A60" t="s">
        <v>12</v>
      </c>
      <c r="B60" t="s">
        <v>138</v>
      </c>
      <c r="C60">
        <v>1.49999999864935</v>
      </c>
      <c r="D60">
        <v>1.4322443716752999</v>
      </c>
      <c r="E60">
        <v>1.5184900727211299</v>
      </c>
      <c r="F60">
        <v>1.63312492649872</v>
      </c>
      <c r="G60">
        <v>1.75603002643131</v>
      </c>
      <c r="H60">
        <v>1.8761829249296</v>
      </c>
      <c r="I60">
        <v>1.9845412460765099</v>
      </c>
      <c r="J60">
        <v>2.0753894064087302</v>
      </c>
      <c r="K60">
        <v>2.1476141255312902</v>
      </c>
      <c r="L60">
        <v>2.2028132785227399</v>
      </c>
      <c r="M60">
        <v>2.2438227949886498</v>
      </c>
      <c r="N60">
        <v>2.2735474654579302</v>
      </c>
      <c r="O60">
        <v>2.2960026786035699</v>
      </c>
      <c r="P60">
        <v>2.31401413547152</v>
      </c>
      <c r="Q60">
        <v>2.3304572181026901</v>
      </c>
      <c r="R60">
        <v>2.3487397018181002</v>
      </c>
      <c r="S60">
        <v>2.36161455417448</v>
      </c>
      <c r="T60">
        <v>2.37206374337676</v>
      </c>
      <c r="U60">
        <v>2.3785879028674599</v>
      </c>
      <c r="V60">
        <v>2.37987052615023</v>
      </c>
      <c r="W60">
        <v>2.3753136984387901</v>
      </c>
      <c r="X60">
        <v>2.3651733363204999</v>
      </c>
      <c r="Y60">
        <v>2.3500478539560801</v>
      </c>
      <c r="Z60">
        <v>2.3306709047062699</v>
      </c>
      <c r="AA60">
        <v>2.30771530094774</v>
      </c>
      <c r="AB60">
        <v>2.2811983011649599</v>
      </c>
      <c r="AC60">
        <v>2.25003211490862</v>
      </c>
      <c r="AD60">
        <v>2.2128821527852098</v>
      </c>
      <c r="AE60">
        <v>2.1694629154462599</v>
      </c>
      <c r="AF60">
        <v>2.1205119529983998</v>
      </c>
      <c r="AG60">
        <v>2.0673914419866599</v>
      </c>
      <c r="AH60">
        <v>2.0064343770233202</v>
      </c>
      <c r="AI60">
        <v>1.9358347010171499</v>
      </c>
      <c r="AJ60">
        <v>1.85612142194239</v>
      </c>
      <c r="AK60">
        <v>1.7685990356529699</v>
      </c>
      <c r="AL60">
        <v>1.67515217982326</v>
      </c>
      <c r="AM60">
        <v>1.5776002746867499</v>
      </c>
      <c r="AN60">
        <v>1.4778243213740301</v>
      </c>
      <c r="AO60">
        <v>1.3779374360323</v>
      </c>
      <c r="AP60">
        <v>1.27995746077607</v>
      </c>
      <c r="AQ60">
        <v>1.1855078972174</v>
      </c>
      <c r="AR60">
        <v>1.0958269733850601</v>
      </c>
      <c r="AS60">
        <v>1.0117803079905501</v>
      </c>
      <c r="AT60">
        <v>0.93203105688710097</v>
      </c>
      <c r="AU60">
        <v>0.85626793404969503</v>
      </c>
      <c r="AV60">
        <v>0.78526213516150101</v>
      </c>
      <c r="AW60">
        <v>0.71961234709913102</v>
      </c>
      <c r="AX60">
        <v>0.66228160958207005</v>
      </c>
      <c r="AY60">
        <v>0.61418243887777701</v>
      </c>
      <c r="AZ60">
        <v>0.574233510579503</v>
      </c>
      <c r="BA60">
        <v>0.54112848422008697</v>
      </c>
      <c r="BB60">
        <v>0.51360685321395305</v>
      </c>
      <c r="BC60">
        <v>0.48971225496762699</v>
      </c>
      <c r="BD60">
        <v>0.46845202358988702</v>
      </c>
      <c r="BE60">
        <v>0.44981116374486202</v>
      </c>
      <c r="BF60">
        <v>0.43383527613144501</v>
      </c>
      <c r="BG60">
        <v>0.42025971840010101</v>
      </c>
      <c r="BH60">
        <v>0.408803053929293</v>
      </c>
      <c r="BI60">
        <v>0.399192306867105</v>
      </c>
      <c r="BJ60">
        <v>0.39117513111511298</v>
      </c>
      <c r="BK60">
        <v>0.384528379052896</v>
      </c>
      <c r="BL60">
        <v>0.37905304699154702</v>
      </c>
      <c r="BM60">
        <v>0.37457522590834302</v>
      </c>
      <c r="BN60">
        <v>0.37094382012884097</v>
      </c>
      <c r="BO60">
        <v>0.36801992436848902</v>
      </c>
      <c r="BP60">
        <v>0.36567199711185899</v>
      </c>
      <c r="BQ60">
        <v>0.36380626504366098</v>
      </c>
      <c r="BR60">
        <v>0.362359675319601</v>
      </c>
      <c r="BS60">
        <v>0.36129452065426898</v>
      </c>
      <c r="BT60">
        <v>0.36057356579064598</v>
      </c>
      <c r="BU60">
        <v>0.36015000292708199</v>
      </c>
      <c r="BV60">
        <v>0.359994159295627</v>
      </c>
      <c r="BW60">
        <v>0.36009196106371599</v>
      </c>
      <c r="BX60">
        <v>0.36043583610276902</v>
      </c>
      <c r="BY60">
        <v>0.36101935137545099</v>
      </c>
      <c r="BZ60">
        <v>0.36182855440932099</v>
      </c>
      <c r="CA60">
        <v>0.36284679865859798</v>
      </c>
      <c r="CB60">
        <v>0.36405435155874899</v>
      </c>
      <c r="CC60">
        <v>0.36542737583719798</v>
      </c>
      <c r="CD60">
        <v>0.36692756027908902</v>
      </c>
      <c r="CE60" s="115">
        <v>0.36852072521613899</v>
      </c>
    </row>
    <row r="61" spans="1:83" s="103" customFormat="1" ht="25.2" customHeight="1" x14ac:dyDescent="0.3">
      <c r="A61" s="115" t="s">
        <v>12</v>
      </c>
      <c r="B61" s="115" t="s">
        <v>2</v>
      </c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  <c r="I61" s="115">
        <v>0</v>
      </c>
      <c r="J61" s="115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5">
        <v>0</v>
      </c>
      <c r="Q61" s="115">
        <v>0</v>
      </c>
      <c r="R61" s="115">
        <v>0</v>
      </c>
      <c r="S61" s="115">
        <v>0</v>
      </c>
      <c r="T61" s="115">
        <v>0</v>
      </c>
      <c r="U61" s="115">
        <v>0</v>
      </c>
      <c r="V61" s="115">
        <v>0</v>
      </c>
      <c r="W61" s="115">
        <v>0</v>
      </c>
      <c r="X61" s="115">
        <v>0</v>
      </c>
      <c r="Y61" s="115">
        <v>0</v>
      </c>
      <c r="Z61" s="115">
        <v>0</v>
      </c>
      <c r="AA61" s="115">
        <v>0</v>
      </c>
      <c r="AB61" s="115">
        <v>0</v>
      </c>
      <c r="AC61" s="115">
        <v>0</v>
      </c>
      <c r="AD61" s="115">
        <v>0</v>
      </c>
      <c r="AE61" s="115">
        <v>0</v>
      </c>
      <c r="AF61" s="115">
        <v>0</v>
      </c>
      <c r="AG61" s="115">
        <v>0</v>
      </c>
      <c r="AH61" s="115">
        <v>3477.2263854764001</v>
      </c>
      <c r="AI61" s="115">
        <v>7129.5910354275702</v>
      </c>
      <c r="AJ61" s="115">
        <v>10957.031386705499</v>
      </c>
      <c r="AK61" s="115">
        <v>14963.9891053215</v>
      </c>
      <c r="AL61" s="115">
        <v>19156.3143665077</v>
      </c>
      <c r="AM61" s="115">
        <v>23540.586965629001</v>
      </c>
      <c r="AN61" s="115">
        <v>28127.523644574299</v>
      </c>
      <c r="AO61" s="115">
        <v>32928.773553389699</v>
      </c>
      <c r="AP61" s="115">
        <v>37953.833924407903</v>
      </c>
      <c r="AQ61" s="115">
        <v>43212.548069635501</v>
      </c>
      <c r="AR61" s="115">
        <v>48715.229544192101</v>
      </c>
      <c r="AS61" s="115">
        <v>54471.861922338801</v>
      </c>
      <c r="AT61" s="115">
        <v>65138.898853704901</v>
      </c>
      <c r="AU61" s="115">
        <v>76296.618444859807</v>
      </c>
      <c r="AV61" s="115">
        <v>87942.866880279296</v>
      </c>
      <c r="AW61" s="115">
        <v>100071.228849077</v>
      </c>
      <c r="AX61" s="115">
        <v>102442.67021115401</v>
      </c>
      <c r="AY61" s="115">
        <v>104821.463801516</v>
      </c>
      <c r="AZ61" s="115">
        <v>107225.592773126</v>
      </c>
      <c r="BA61" s="115">
        <v>109695.693090418</v>
      </c>
      <c r="BB61" s="115">
        <v>112109.21105625499</v>
      </c>
      <c r="BC61" s="115">
        <v>114514.333572228</v>
      </c>
      <c r="BD61" s="115">
        <v>116903.559378397</v>
      </c>
      <c r="BE61" s="115">
        <v>119269.685278134</v>
      </c>
      <c r="BF61" s="115">
        <v>121606.650650827</v>
      </c>
      <c r="BG61" s="115">
        <v>123913.41227489299</v>
      </c>
      <c r="BH61" s="115">
        <v>126189.920473116</v>
      </c>
      <c r="BI61" s="115">
        <v>128440.099745728</v>
      </c>
      <c r="BJ61" s="115">
        <v>130669.91135890401</v>
      </c>
      <c r="BK61" s="115">
        <v>132884.52174333201</v>
      </c>
      <c r="BL61" s="115">
        <v>135089.345715787</v>
      </c>
      <c r="BM61" s="115">
        <v>137289.05293477399</v>
      </c>
      <c r="BN61" s="115">
        <v>139487.56790052599</v>
      </c>
      <c r="BO61" s="115">
        <v>141691.34865140001</v>
      </c>
      <c r="BP61" s="115">
        <v>143910.877080423</v>
      </c>
      <c r="BQ61" s="115">
        <v>146148.18995353801</v>
      </c>
      <c r="BR61" s="115">
        <v>148398.07116284099</v>
      </c>
      <c r="BS61" s="115">
        <v>150648.89623928801</v>
      </c>
      <c r="BT61" s="115">
        <v>152891.97166970599</v>
      </c>
      <c r="BU61" s="115">
        <v>155125.608428679</v>
      </c>
      <c r="BV61" s="115">
        <v>157343.59686394001</v>
      </c>
      <c r="BW61" s="115">
        <v>159535.05766471699</v>
      </c>
      <c r="BX61" s="115">
        <v>161687.77023534899</v>
      </c>
      <c r="BY61" s="115">
        <v>163790.20946122901</v>
      </c>
      <c r="BZ61" s="115">
        <v>165835.32117738199</v>
      </c>
      <c r="CA61" s="115">
        <v>167818.38604808599</v>
      </c>
      <c r="CB61" s="115">
        <v>169737.16859852301</v>
      </c>
      <c r="CC61" s="115">
        <v>171592.413986967</v>
      </c>
      <c r="CD61" s="115">
        <v>173392.76604937299</v>
      </c>
      <c r="CE61" s="115">
        <v>175146.12346342299</v>
      </c>
    </row>
    <row r="62" spans="1:83" s="103" customFormat="1" x14ac:dyDescent="0.3">
      <c r="A62" s="115" t="s">
        <v>12</v>
      </c>
      <c r="B62" s="115" t="s">
        <v>3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  <c r="I62" s="115">
        <v>0</v>
      </c>
      <c r="J62" s="115">
        <v>0</v>
      </c>
      <c r="K62" s="115">
        <v>0</v>
      </c>
      <c r="L62" s="115">
        <v>0</v>
      </c>
      <c r="M62" s="115">
        <v>0</v>
      </c>
      <c r="N62" s="115">
        <v>0</v>
      </c>
      <c r="O62" s="115">
        <v>0</v>
      </c>
      <c r="P62" s="115">
        <v>0</v>
      </c>
      <c r="Q62" s="115">
        <v>0</v>
      </c>
      <c r="R62" s="115">
        <v>0</v>
      </c>
      <c r="S62" s="115">
        <v>0</v>
      </c>
      <c r="T62" s="115">
        <v>0</v>
      </c>
      <c r="U62" s="115">
        <v>0</v>
      </c>
      <c r="V62" s="115">
        <v>0</v>
      </c>
      <c r="W62" s="115">
        <v>0</v>
      </c>
      <c r="X62" s="115">
        <v>0</v>
      </c>
      <c r="Y62" s="115">
        <v>0</v>
      </c>
      <c r="Z62" s="115">
        <v>0</v>
      </c>
      <c r="AA62" s="115">
        <v>0</v>
      </c>
      <c r="AB62" s="115">
        <v>0</v>
      </c>
      <c r="AC62" s="115">
        <v>0</v>
      </c>
      <c r="AD62" s="115">
        <v>0</v>
      </c>
      <c r="AE62" s="115">
        <v>0</v>
      </c>
      <c r="AF62" s="115">
        <v>0</v>
      </c>
      <c r="AG62" s="115">
        <v>0</v>
      </c>
      <c r="AH62" s="115">
        <v>69.9498868209363</v>
      </c>
      <c r="AI62" s="115">
        <v>138.86266541069301</v>
      </c>
      <c r="AJ62" s="115">
        <v>205.335185367592</v>
      </c>
      <c r="AK62" s="115">
        <v>268.08663225705101</v>
      </c>
      <c r="AL62" s="115">
        <v>326.07405961880102</v>
      </c>
      <c r="AM62" s="115">
        <v>378.47449279292402</v>
      </c>
      <c r="AN62" s="115">
        <v>424.73418149918098</v>
      </c>
      <c r="AO62" s="115">
        <v>464.65453216012202</v>
      </c>
      <c r="AP62" s="115">
        <v>498.36798727657299</v>
      </c>
      <c r="AQ62" s="115">
        <v>526.24883091291497</v>
      </c>
      <c r="AR62" s="115">
        <v>548.86608694768404</v>
      </c>
      <c r="AS62" s="115">
        <v>566.90744578621502</v>
      </c>
      <c r="AT62" s="115">
        <v>625.32398100161595</v>
      </c>
      <c r="AU62" s="115">
        <v>673.83959884872399</v>
      </c>
      <c r="AV62" s="115">
        <v>713.00172379007199</v>
      </c>
      <c r="AW62" s="115">
        <v>743.89774077522202</v>
      </c>
      <c r="AX62" s="115">
        <v>699.10672278076197</v>
      </c>
      <c r="AY62" s="115">
        <v>660.87699926811104</v>
      </c>
      <c r="AZ62" s="115">
        <v>629.49726538334403</v>
      </c>
      <c r="BA62" s="115">
        <v>604.39337977880996</v>
      </c>
      <c r="BB62" s="115">
        <v>584.57206630785902</v>
      </c>
      <c r="BC62" s="115">
        <v>568.236291787352</v>
      </c>
      <c r="BD62" s="115">
        <v>554.20127732753201</v>
      </c>
      <c r="BE62" s="115">
        <v>541.97043694035801</v>
      </c>
      <c r="BF62" s="115">
        <v>531.92234827247603</v>
      </c>
      <c r="BG62" s="115">
        <v>524.051066399295</v>
      </c>
      <c r="BH62" s="115">
        <v>518.19540146383395</v>
      </c>
      <c r="BI62" s="115">
        <v>514.17576678719797</v>
      </c>
      <c r="BJ62" s="115">
        <v>511.81470370311001</v>
      </c>
      <c r="BK62" s="115">
        <v>510.94224966958399</v>
      </c>
      <c r="BL62" s="115">
        <v>511.39849245758199</v>
      </c>
      <c r="BM62" s="115">
        <v>513.03506411665899</v>
      </c>
      <c r="BN62" s="115">
        <v>515.71590311176601</v>
      </c>
      <c r="BO62" s="115">
        <v>519.31749986122998</v>
      </c>
      <c r="BP62" s="115">
        <v>523.72886407495798</v>
      </c>
      <c r="BQ62" s="115">
        <v>528.85145417933597</v>
      </c>
      <c r="BR62" s="115">
        <v>534.59854006409898</v>
      </c>
      <c r="BS62" s="115">
        <v>540.89409472524198</v>
      </c>
      <c r="BT62" s="115">
        <v>547.67132777142297</v>
      </c>
      <c r="BU62" s="115">
        <v>554.87125436301505</v>
      </c>
      <c r="BV62" s="115">
        <v>562.44173280050597</v>
      </c>
      <c r="BW62" s="115">
        <v>570.33645390128595</v>
      </c>
      <c r="BX62" s="115">
        <v>578.51375275048895</v>
      </c>
      <c r="BY62" s="115">
        <v>586.935499010733</v>
      </c>
      <c r="BZ62" s="115">
        <v>595.56616031696603</v>
      </c>
      <c r="CA62" s="115">
        <v>604.37222550564195</v>
      </c>
      <c r="CB62" s="115">
        <v>613.32183778884905</v>
      </c>
      <c r="CC62" s="115">
        <v>622.38462422657597</v>
      </c>
      <c r="CD62" s="115">
        <v>631.53164261224299</v>
      </c>
      <c r="CE62" s="115">
        <v>640.73560738370497</v>
      </c>
    </row>
    <row r="63" spans="1:83" s="103" customFormat="1" x14ac:dyDescent="0.3">
      <c r="A63" s="115" t="s">
        <v>12</v>
      </c>
      <c r="B63" s="115" t="s">
        <v>4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  <c r="I63" s="115">
        <v>0</v>
      </c>
      <c r="J63" s="115">
        <v>0</v>
      </c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5">
        <v>0</v>
      </c>
      <c r="Q63" s="115">
        <v>0</v>
      </c>
      <c r="R63" s="115">
        <v>0</v>
      </c>
      <c r="S63" s="115">
        <v>0</v>
      </c>
      <c r="T63" s="115">
        <v>0</v>
      </c>
      <c r="U63" s="115">
        <v>0</v>
      </c>
      <c r="V63" s="115">
        <v>0</v>
      </c>
      <c r="W63" s="115">
        <v>0</v>
      </c>
      <c r="X63" s="115">
        <v>0</v>
      </c>
      <c r="Y63" s="115">
        <v>0</v>
      </c>
      <c r="Z63" s="115">
        <v>0</v>
      </c>
      <c r="AA63" s="115">
        <v>0</v>
      </c>
      <c r="AB63" s="115">
        <v>0</v>
      </c>
      <c r="AC63" s="115">
        <v>0</v>
      </c>
      <c r="AD63" s="115">
        <v>0</v>
      </c>
      <c r="AE63" s="115">
        <v>0</v>
      </c>
      <c r="AF63" s="115">
        <v>0</v>
      </c>
      <c r="AG63" s="115">
        <v>0</v>
      </c>
      <c r="AH63" s="115">
        <v>0</v>
      </c>
      <c r="AI63" s="115">
        <v>0</v>
      </c>
      <c r="AJ63" s="115">
        <v>0</v>
      </c>
      <c r="AK63" s="115">
        <v>0</v>
      </c>
      <c r="AL63" s="115">
        <v>0</v>
      </c>
      <c r="AM63" s="115">
        <v>0</v>
      </c>
      <c r="AN63" s="115">
        <v>0</v>
      </c>
      <c r="AO63" s="115">
        <v>0</v>
      </c>
      <c r="AP63" s="115">
        <v>0</v>
      </c>
      <c r="AQ63" s="115">
        <v>0</v>
      </c>
      <c r="AR63" s="115">
        <v>0</v>
      </c>
      <c r="AS63" s="115">
        <v>0</v>
      </c>
      <c r="AT63" s="115">
        <v>0</v>
      </c>
      <c r="AU63" s="115">
        <v>0</v>
      </c>
      <c r="AV63" s="115">
        <v>0</v>
      </c>
      <c r="AW63" s="115">
        <v>0</v>
      </c>
      <c r="AX63" s="115">
        <v>0</v>
      </c>
      <c r="AY63" s="115">
        <v>0</v>
      </c>
      <c r="AZ63" s="115">
        <v>0</v>
      </c>
      <c r="BA63" s="115">
        <v>0</v>
      </c>
      <c r="BB63" s="115">
        <v>0</v>
      </c>
      <c r="BC63" s="115">
        <v>0</v>
      </c>
      <c r="BD63" s="115">
        <v>0</v>
      </c>
      <c r="BE63" s="115">
        <v>0</v>
      </c>
      <c r="BF63" s="115">
        <v>0</v>
      </c>
      <c r="BG63" s="115">
        <v>0</v>
      </c>
      <c r="BH63" s="115">
        <v>0</v>
      </c>
      <c r="BI63" s="115">
        <v>0</v>
      </c>
      <c r="BJ63" s="115">
        <v>0</v>
      </c>
      <c r="BK63" s="115">
        <v>0</v>
      </c>
      <c r="BL63" s="115">
        <v>0</v>
      </c>
      <c r="BM63" s="115">
        <v>0</v>
      </c>
      <c r="BN63" s="115">
        <v>0</v>
      </c>
      <c r="BO63" s="115">
        <v>0</v>
      </c>
      <c r="BP63" s="115">
        <v>0</v>
      </c>
      <c r="BQ63" s="115">
        <v>0</v>
      </c>
      <c r="BR63" s="115">
        <v>0</v>
      </c>
      <c r="BS63" s="115">
        <v>0</v>
      </c>
      <c r="BT63" s="115">
        <v>0</v>
      </c>
      <c r="BU63" s="115">
        <v>0</v>
      </c>
      <c r="BV63" s="115">
        <v>0</v>
      </c>
      <c r="BW63" s="115">
        <v>0</v>
      </c>
      <c r="BX63" s="115">
        <v>0</v>
      </c>
      <c r="BY63" s="115">
        <v>0</v>
      </c>
      <c r="BZ63" s="115">
        <v>0</v>
      </c>
      <c r="CA63" s="115">
        <v>0</v>
      </c>
      <c r="CB63" s="115">
        <v>0</v>
      </c>
      <c r="CC63" s="115">
        <v>0</v>
      </c>
      <c r="CD63" s="115">
        <v>0</v>
      </c>
      <c r="CE63" s="115">
        <v>0</v>
      </c>
    </row>
    <row r="64" spans="1:83" s="103" customFormat="1" x14ac:dyDescent="0.3">
      <c r="A64" s="115" t="s">
        <v>12</v>
      </c>
      <c r="B64" s="115" t="s">
        <v>5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  <c r="I64" s="115">
        <v>0</v>
      </c>
      <c r="J64" s="115">
        <v>0</v>
      </c>
      <c r="K64" s="115">
        <v>0</v>
      </c>
      <c r="L64" s="115">
        <v>0</v>
      </c>
      <c r="M64" s="115">
        <v>0</v>
      </c>
      <c r="N64" s="115">
        <v>0</v>
      </c>
      <c r="O64" s="115">
        <v>0</v>
      </c>
      <c r="P64" s="115">
        <v>0</v>
      </c>
      <c r="Q64" s="115">
        <v>0</v>
      </c>
      <c r="R64" s="115">
        <v>0</v>
      </c>
      <c r="S64" s="115">
        <v>0</v>
      </c>
      <c r="T64" s="115">
        <v>0</v>
      </c>
      <c r="U64" s="115">
        <v>0</v>
      </c>
      <c r="V64" s="115">
        <v>0</v>
      </c>
      <c r="W64" s="115">
        <v>0</v>
      </c>
      <c r="X64" s="115">
        <v>0</v>
      </c>
      <c r="Y64" s="115">
        <v>0</v>
      </c>
      <c r="Z64" s="115">
        <v>0</v>
      </c>
      <c r="AA64" s="115">
        <v>0</v>
      </c>
      <c r="AB64" s="115">
        <v>0</v>
      </c>
      <c r="AC64" s="115">
        <v>0</v>
      </c>
      <c r="AD64" s="115">
        <v>0</v>
      </c>
      <c r="AE64" s="115">
        <v>0</v>
      </c>
      <c r="AF64" s="115">
        <v>0</v>
      </c>
      <c r="AG64" s="115">
        <v>0</v>
      </c>
      <c r="AH64" s="115">
        <v>0</v>
      </c>
      <c r="AI64" s="115">
        <v>0</v>
      </c>
      <c r="AJ64" s="115">
        <v>0</v>
      </c>
      <c r="AK64" s="115">
        <v>0</v>
      </c>
      <c r="AL64" s="115">
        <v>0</v>
      </c>
      <c r="AM64" s="115">
        <v>0</v>
      </c>
      <c r="AN64" s="115">
        <v>0</v>
      </c>
      <c r="AO64" s="115">
        <v>0</v>
      </c>
      <c r="AP64" s="115">
        <v>0</v>
      </c>
      <c r="AQ64" s="115">
        <v>0</v>
      </c>
      <c r="AR64" s="115">
        <v>0</v>
      </c>
      <c r="AS64" s="115">
        <v>0</v>
      </c>
      <c r="AT64" s="115">
        <v>0</v>
      </c>
      <c r="AU64" s="115">
        <v>0</v>
      </c>
      <c r="AV64" s="115">
        <v>0</v>
      </c>
      <c r="AW64" s="115">
        <v>0</v>
      </c>
      <c r="AX64" s="115">
        <v>0</v>
      </c>
      <c r="AY64" s="115">
        <v>0</v>
      </c>
      <c r="AZ64" s="115">
        <v>0</v>
      </c>
      <c r="BA64" s="115">
        <v>0</v>
      </c>
      <c r="BB64" s="115">
        <v>0</v>
      </c>
      <c r="BC64" s="115">
        <v>0</v>
      </c>
      <c r="BD64" s="115">
        <v>0</v>
      </c>
      <c r="BE64" s="115">
        <v>0</v>
      </c>
      <c r="BF64" s="115">
        <v>0</v>
      </c>
      <c r="BG64" s="115">
        <v>0</v>
      </c>
      <c r="BH64" s="115">
        <v>0</v>
      </c>
      <c r="BI64" s="115">
        <v>0</v>
      </c>
      <c r="BJ64" s="115">
        <v>0</v>
      </c>
      <c r="BK64" s="115">
        <v>0</v>
      </c>
      <c r="BL64" s="115">
        <v>0</v>
      </c>
      <c r="BM64" s="115">
        <v>0</v>
      </c>
      <c r="BN64" s="115">
        <v>0</v>
      </c>
      <c r="BO64" s="115">
        <v>0</v>
      </c>
      <c r="BP64" s="115">
        <v>0</v>
      </c>
      <c r="BQ64" s="115">
        <v>0</v>
      </c>
      <c r="BR64" s="115">
        <v>0</v>
      </c>
      <c r="BS64" s="115">
        <v>0</v>
      </c>
      <c r="BT64" s="115">
        <v>0</v>
      </c>
      <c r="BU64" s="115">
        <v>0</v>
      </c>
      <c r="BV64" s="115">
        <v>0</v>
      </c>
      <c r="BW64" s="115">
        <v>0</v>
      </c>
      <c r="BX64" s="115">
        <v>0</v>
      </c>
      <c r="BY64" s="115">
        <v>0</v>
      </c>
      <c r="BZ64" s="115">
        <v>0</v>
      </c>
      <c r="CA64" s="115">
        <v>0</v>
      </c>
      <c r="CB64" s="115">
        <v>0</v>
      </c>
      <c r="CC64" s="115">
        <v>0</v>
      </c>
      <c r="CD64" s="115">
        <v>0</v>
      </c>
      <c r="CE64" s="115">
        <v>0</v>
      </c>
    </row>
    <row r="65" spans="1:83" x14ac:dyDescent="0.3">
      <c r="A65" t="s">
        <v>12</v>
      </c>
      <c r="B65" t="s">
        <v>6</v>
      </c>
      <c r="C65">
        <v>50.964505779889599</v>
      </c>
      <c r="D65">
        <v>64.077331300952594</v>
      </c>
      <c r="E65">
        <v>88.811812357377704</v>
      </c>
      <c r="F65">
        <v>106.595335233838</v>
      </c>
      <c r="G65">
        <v>122.24792593374301</v>
      </c>
      <c r="H65">
        <v>134.33160228525301</v>
      </c>
      <c r="I65">
        <v>141.97049581828799</v>
      </c>
      <c r="J65">
        <v>145.48182595334001</v>
      </c>
      <c r="K65">
        <v>146.48811328285899</v>
      </c>
      <c r="L65">
        <v>146.70678953879201</v>
      </c>
      <c r="M65">
        <v>147.29420184742099</v>
      </c>
      <c r="N65">
        <v>148.82306088303201</v>
      </c>
      <c r="O65">
        <v>151.461820752184</v>
      </c>
      <c r="P65">
        <v>155.137313815434</v>
      </c>
      <c r="Q65">
        <v>159.641534637711</v>
      </c>
      <c r="R65">
        <v>164.685242140388</v>
      </c>
      <c r="S65">
        <v>169.888850273282</v>
      </c>
      <c r="T65">
        <v>174.971721951295</v>
      </c>
      <c r="U65">
        <v>179.26284124919201</v>
      </c>
      <c r="V65">
        <v>182.52275860024</v>
      </c>
      <c r="W65">
        <v>184.81457711465799</v>
      </c>
      <c r="X65">
        <v>186.510657830036</v>
      </c>
      <c r="Y65">
        <v>187.87901138356401</v>
      </c>
      <c r="Z65">
        <v>189.08584604185799</v>
      </c>
      <c r="AA65">
        <v>190.175457795043</v>
      </c>
      <c r="AB65">
        <v>190.86884538419301</v>
      </c>
      <c r="AC65">
        <v>190.35570321606201</v>
      </c>
      <c r="AD65">
        <v>187.91487169011</v>
      </c>
      <c r="AE65">
        <v>183.652435484216</v>
      </c>
      <c r="AF65">
        <v>178.067780315097</v>
      </c>
      <c r="AG65">
        <v>172.02058088428899</v>
      </c>
      <c r="AH65">
        <v>165.43578968415</v>
      </c>
      <c r="AI65">
        <v>158.374154600465</v>
      </c>
      <c r="AJ65">
        <v>150.87344973582699</v>
      </c>
      <c r="AK65">
        <v>143.17343205260801</v>
      </c>
      <c r="AL65">
        <v>135.64005870451999</v>
      </c>
      <c r="AM65">
        <v>128.26369414081699</v>
      </c>
      <c r="AN65">
        <v>121.298167965389</v>
      </c>
      <c r="AO65">
        <v>115.1700071994</v>
      </c>
      <c r="AP65">
        <v>110.097181790997</v>
      </c>
      <c r="AQ65">
        <v>106.07177944549601</v>
      </c>
      <c r="AR65">
        <v>103.054102284538</v>
      </c>
      <c r="AS65">
        <v>100.93247658615201</v>
      </c>
      <c r="AT65">
        <v>99.454255628212493</v>
      </c>
      <c r="AU65">
        <v>98.481043979979304</v>
      </c>
      <c r="AV65">
        <v>97.953360600223405</v>
      </c>
      <c r="AW65">
        <v>97.799458573788399</v>
      </c>
      <c r="AX65">
        <v>98.209798280743797</v>
      </c>
      <c r="AY65">
        <v>99.202851179078394</v>
      </c>
      <c r="AZ65">
        <v>100.669680273292</v>
      </c>
      <c r="BA65">
        <v>102.541339615929</v>
      </c>
      <c r="BB65">
        <v>104.517575137224</v>
      </c>
      <c r="BC65">
        <v>105.92280227813799</v>
      </c>
      <c r="BD65">
        <v>106.602423355569</v>
      </c>
      <c r="BE65">
        <v>106.84626264089501</v>
      </c>
      <c r="BF65">
        <v>107.23906425098301</v>
      </c>
      <c r="BG65">
        <v>107.901295734104</v>
      </c>
      <c r="BH65">
        <v>108.815304857865</v>
      </c>
      <c r="BI65">
        <v>109.942301635717</v>
      </c>
      <c r="BJ65">
        <v>111.245228162679</v>
      </c>
      <c r="BK65">
        <v>112.692827544267</v>
      </c>
      <c r="BL65">
        <v>114.259474031677</v>
      </c>
      <c r="BM65">
        <v>115.924365503733</v>
      </c>
      <c r="BN65">
        <v>117.670652570423</v>
      </c>
      <c r="BO65">
        <v>119.48477065989699</v>
      </c>
      <c r="BP65">
        <v>121.35595820613401</v>
      </c>
      <c r="BQ65">
        <v>123.276184304857</v>
      </c>
      <c r="BR65">
        <v>125.239392560692</v>
      </c>
      <c r="BS65">
        <v>127.240755603396</v>
      </c>
      <c r="BT65">
        <v>129.275865556794</v>
      </c>
      <c r="BU65">
        <v>131.340363097714</v>
      </c>
      <c r="BV65">
        <v>133.43026200993901</v>
      </c>
      <c r="BW65">
        <v>135.54173099763301</v>
      </c>
      <c r="BX65">
        <v>137.67067900726801</v>
      </c>
      <c r="BY65">
        <v>139.81257943345801</v>
      </c>
      <c r="BZ65">
        <v>141.96241044598</v>
      </c>
      <c r="CA65">
        <v>144.11492434737701</v>
      </c>
      <c r="CB65">
        <v>146.26479446043001</v>
      </c>
      <c r="CC65">
        <v>148.40683777202099</v>
      </c>
      <c r="CD65">
        <v>150.536084058916</v>
      </c>
      <c r="CE65">
        <v>152.64813029406599</v>
      </c>
    </row>
    <row r="66" spans="1:83" x14ac:dyDescent="0.3">
      <c r="A66" t="s">
        <v>12</v>
      </c>
      <c r="B66" t="s">
        <v>148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4.8272933401250304</v>
      </c>
      <c r="BC66">
        <v>9.8220164548919406</v>
      </c>
      <c r="BD66">
        <v>14.8100671384277</v>
      </c>
      <c r="BE66">
        <v>14.8458049382941</v>
      </c>
      <c r="BF66">
        <v>14.902475683921599</v>
      </c>
      <c r="BG66">
        <v>14.996637578399</v>
      </c>
      <c r="BH66">
        <v>15.125817059054601</v>
      </c>
      <c r="BI66">
        <v>15.2845936356051</v>
      </c>
      <c r="BJ66">
        <v>15.4677918226119</v>
      </c>
      <c r="BK66">
        <v>15.671043522912299</v>
      </c>
      <c r="BL66">
        <v>15.8907735018865</v>
      </c>
      <c r="BM66">
        <v>16.124081720550301</v>
      </c>
      <c r="BN66">
        <v>16.368633727515199</v>
      </c>
      <c r="BO66">
        <v>16.6225228370133</v>
      </c>
      <c r="BP66">
        <v>16.884221196716702</v>
      </c>
      <c r="BQ66">
        <v>17.152584921137599</v>
      </c>
      <c r="BR66">
        <v>17.426764880757599</v>
      </c>
      <c r="BS66">
        <v>17.706073378408899</v>
      </c>
      <c r="BT66">
        <v>17.989857615083199</v>
      </c>
      <c r="BU66">
        <v>18.2774803274229</v>
      </c>
      <c r="BV66">
        <v>18.568380373194199</v>
      </c>
      <c r="BW66">
        <v>18.862053763168799</v>
      </c>
      <c r="BX66">
        <v>19.157989060992101</v>
      </c>
      <c r="BY66">
        <v>19.455614994873301</v>
      </c>
      <c r="BZ66">
        <v>19.7542809988614</v>
      </c>
      <c r="CA66">
        <v>20.053281746684899</v>
      </c>
      <c r="CB66">
        <v>20.351893729275901</v>
      </c>
      <c r="CC66">
        <v>20.649376465205201</v>
      </c>
      <c r="CD66">
        <v>20.9450061699381</v>
      </c>
      <c r="CE66">
        <v>21.238202919339301</v>
      </c>
    </row>
    <row r="67" spans="1:83" x14ac:dyDescent="0.3">
      <c r="A67" t="s">
        <v>12</v>
      </c>
      <c r="B67" t="s">
        <v>149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0.418012826694801</v>
      </c>
      <c r="BC67">
        <v>0.84140003210459202</v>
      </c>
      <c r="BD67">
        <v>1.24850502450477</v>
      </c>
      <c r="BE67">
        <v>1.23083150271285</v>
      </c>
      <c r="BF67">
        <v>1.2187184709630501</v>
      </c>
      <c r="BG67">
        <v>1.21302476507873</v>
      </c>
      <c r="BH67">
        <v>1.2130039145556299</v>
      </c>
      <c r="BI67">
        <v>1.2176866234338599</v>
      </c>
      <c r="BJ67">
        <v>1.22620330337102</v>
      </c>
      <c r="BK67">
        <v>1.23784486144879</v>
      </c>
      <c r="BL67">
        <v>1.25203332383541</v>
      </c>
      <c r="BM67">
        <v>1.26830438953209</v>
      </c>
      <c r="BN67">
        <v>1.2862861434408399</v>
      </c>
      <c r="BO67">
        <v>1.3056502725577499</v>
      </c>
      <c r="BP67">
        <v>1.3260903943745601</v>
      </c>
      <c r="BQ67">
        <v>1.34742390197478</v>
      </c>
      <c r="BR67">
        <v>1.3695678554770001</v>
      </c>
      <c r="BS67">
        <v>1.3925140063657999</v>
      </c>
      <c r="BT67">
        <v>1.4162344627572501</v>
      </c>
      <c r="BU67">
        <v>1.44064617333998</v>
      </c>
      <c r="BV67">
        <v>1.4657154182101899</v>
      </c>
      <c r="BW67">
        <v>1.4914558321243001</v>
      </c>
      <c r="BX67">
        <v>1.5178924541372001</v>
      </c>
      <c r="BY67">
        <v>1.54503821628921</v>
      </c>
      <c r="BZ67">
        <v>1.5728593575229799</v>
      </c>
      <c r="CA67">
        <v>1.6012964916024801</v>
      </c>
      <c r="CB67">
        <v>1.6302672900456201</v>
      </c>
      <c r="CC67">
        <v>1.6596621994774801</v>
      </c>
      <c r="CD67">
        <v>1.6893050527683</v>
      </c>
      <c r="CE67">
        <v>1.7190445237018399</v>
      </c>
    </row>
    <row r="68" spans="1:83" x14ac:dyDescent="0.3">
      <c r="A68" t="s">
        <v>12</v>
      </c>
      <c r="B68" t="s">
        <v>134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8.6593624468649804</v>
      </c>
      <c r="BC68">
        <v>8.5664693799767093</v>
      </c>
      <c r="BD68">
        <v>8.4301104973742707</v>
      </c>
      <c r="BE68">
        <v>8.29076973480886</v>
      </c>
      <c r="BF68">
        <v>8.1779598021953905</v>
      </c>
      <c r="BG68">
        <v>8.0886449294870992</v>
      </c>
      <c r="BH68">
        <v>8.0194273791610104</v>
      </c>
      <c r="BI68">
        <v>7.9667582433941497</v>
      </c>
      <c r="BJ68">
        <v>7.9274618991087902</v>
      </c>
      <c r="BK68">
        <v>7.8989306592056803</v>
      </c>
      <c r="BL68">
        <v>7.8789954666887496</v>
      </c>
      <c r="BM68">
        <v>7.8659015224143101</v>
      </c>
      <c r="BN68">
        <v>7.8582376810022101</v>
      </c>
      <c r="BO68">
        <v>7.8547058431495298</v>
      </c>
      <c r="BP68">
        <v>7.8540216864277497</v>
      </c>
      <c r="BQ68">
        <v>7.8555151201397697</v>
      </c>
      <c r="BR68">
        <v>7.8589908387945204</v>
      </c>
      <c r="BS68">
        <v>7.8646121960833</v>
      </c>
      <c r="BT68">
        <v>7.8724050687863496</v>
      </c>
      <c r="BU68">
        <v>7.8820830198267897</v>
      </c>
      <c r="BV68">
        <v>7.8936093980826403</v>
      </c>
      <c r="BW68">
        <v>7.9071762325086903</v>
      </c>
      <c r="BX68">
        <v>7.92302599873498</v>
      </c>
      <c r="BY68">
        <v>7.9413486373797104</v>
      </c>
      <c r="BZ68">
        <v>7.9621189837971702</v>
      </c>
      <c r="CA68">
        <v>7.98520916341882</v>
      </c>
      <c r="CB68">
        <v>8.01039604339379</v>
      </c>
      <c r="CC68">
        <v>8.0373477730625797</v>
      </c>
      <c r="CD68">
        <v>8.0654311536700494</v>
      </c>
      <c r="CE68">
        <v>8.0941147903643493</v>
      </c>
    </row>
    <row r="69" spans="1:83" x14ac:dyDescent="0.3">
      <c r="A69" t="s">
        <v>12</v>
      </c>
      <c r="B69" t="s">
        <v>9</v>
      </c>
      <c r="C69">
        <v>287931.891</v>
      </c>
      <c r="D69">
        <v>295824.86700000003</v>
      </c>
      <c r="E69">
        <v>303874.50599999999</v>
      </c>
      <c r="F69">
        <v>312139.62</v>
      </c>
      <c r="G69">
        <v>320682.06300000002</v>
      </c>
      <c r="H69">
        <v>329533.77600000001</v>
      </c>
      <c r="I69">
        <v>338711.99699999997</v>
      </c>
      <c r="J69">
        <v>348234.978</v>
      </c>
      <c r="K69">
        <v>358137.70199999999</v>
      </c>
      <c r="L69">
        <v>368506.359</v>
      </c>
      <c r="M69">
        <v>379437.27899999998</v>
      </c>
      <c r="N69">
        <v>391044.53700000001</v>
      </c>
      <c r="O69">
        <v>403179.58199999999</v>
      </c>
      <c r="P69">
        <v>415766.87099999998</v>
      </c>
      <c r="Q69">
        <v>428570.14199999999</v>
      </c>
      <c r="R69">
        <v>441084.93</v>
      </c>
      <c r="S69">
        <v>454676.58600000001</v>
      </c>
      <c r="T69">
        <v>468710.34600000002</v>
      </c>
      <c r="U69">
        <v>483219.67200000002</v>
      </c>
      <c r="V69">
        <v>498248.16600000003</v>
      </c>
      <c r="W69">
        <v>513824.22</v>
      </c>
      <c r="X69">
        <v>529932.11699999997</v>
      </c>
      <c r="Y69">
        <v>546543.97199999995</v>
      </c>
      <c r="Z69">
        <v>563625.30900000001</v>
      </c>
      <c r="AA69">
        <v>581123.90700000001</v>
      </c>
      <c r="AB69">
        <v>598976.89800000004</v>
      </c>
      <c r="AC69">
        <v>617135.103</v>
      </c>
      <c r="AD69">
        <v>635563.03200000001</v>
      </c>
      <c r="AE69">
        <v>654141.54</v>
      </c>
      <c r="AF69">
        <v>672686.07900000003</v>
      </c>
      <c r="AG69">
        <v>691019.19900000002</v>
      </c>
      <c r="AH69">
        <v>709115.55</v>
      </c>
      <c r="AI69">
        <v>727008.59400000004</v>
      </c>
      <c r="AJ69">
        <v>744899.103</v>
      </c>
      <c r="AK69">
        <v>763016.74800000002</v>
      </c>
      <c r="AL69">
        <v>781464.95700000005</v>
      </c>
      <c r="AM69">
        <v>800303.049</v>
      </c>
      <c r="AN69">
        <v>819677.04</v>
      </c>
      <c r="AO69">
        <v>839683.76699999999</v>
      </c>
      <c r="AP69">
        <v>860328.3</v>
      </c>
      <c r="AQ69">
        <v>881620.77899999998</v>
      </c>
      <c r="AR69">
        <v>903576.41399999999</v>
      </c>
      <c r="AS69">
        <v>926199.76800000004</v>
      </c>
      <c r="AT69">
        <v>949440.64800000004</v>
      </c>
      <c r="AU69">
        <v>973156.08</v>
      </c>
      <c r="AV69">
        <v>997165.06499999994</v>
      </c>
      <c r="AW69">
        <v>1021315.503</v>
      </c>
      <c r="AX69">
        <v>1045518.162</v>
      </c>
      <c r="AY69">
        <v>1069795.8570000001</v>
      </c>
      <c r="AZ69">
        <v>1094332.122</v>
      </c>
      <c r="BA69">
        <v>1119541.683</v>
      </c>
      <c r="BB69">
        <v>1144173.7709999999</v>
      </c>
      <c r="BC69">
        <v>1168720.176</v>
      </c>
      <c r="BD69">
        <v>1193104.341</v>
      </c>
      <c r="BE69">
        <v>1217252.7509999999</v>
      </c>
      <c r="BF69">
        <v>1241103.5519999999</v>
      </c>
      <c r="BG69">
        <v>1264646.0970000001</v>
      </c>
      <c r="BH69">
        <v>1287879.879</v>
      </c>
      <c r="BI69">
        <v>1310844.9509999999</v>
      </c>
      <c r="BJ69">
        <v>1333602.1529999999</v>
      </c>
      <c r="BK69">
        <v>1356204.213</v>
      </c>
      <c r="BL69">
        <v>1378706.3940000001</v>
      </c>
      <c r="BM69">
        <v>1401156.3540000001</v>
      </c>
      <c r="BN69">
        <v>1423594.1459999999</v>
      </c>
      <c r="BO69">
        <v>1446085.68</v>
      </c>
      <c r="BP69">
        <v>1468737.933</v>
      </c>
      <c r="BQ69">
        <v>1491571.692</v>
      </c>
      <c r="BR69">
        <v>1514533.7220000001</v>
      </c>
      <c r="BS69">
        <v>1537505.385</v>
      </c>
      <c r="BT69">
        <v>1560397.956</v>
      </c>
      <c r="BU69">
        <v>1583194.1969999999</v>
      </c>
      <c r="BV69">
        <v>1605830.733</v>
      </c>
      <c r="BW69">
        <v>1628196.531</v>
      </c>
      <c r="BX69">
        <v>1650166.8689999999</v>
      </c>
      <c r="BY69">
        <v>1671624.1229999999</v>
      </c>
      <c r="BZ69">
        <v>1692496.2990000001</v>
      </c>
      <c r="CA69">
        <v>1712735.2320000001</v>
      </c>
      <c r="CB69">
        <v>1732318.1070000001</v>
      </c>
      <c r="CC69">
        <v>1751252.5290000001</v>
      </c>
      <c r="CD69">
        <v>1769626.716</v>
      </c>
      <c r="CE69">
        <v>1787521.281</v>
      </c>
    </row>
    <row r="70" spans="1:83" x14ac:dyDescent="0.3">
      <c r="A70" t="s">
        <v>13</v>
      </c>
      <c r="B70" t="s">
        <v>1</v>
      </c>
      <c r="C70">
        <v>1699.7607292043001</v>
      </c>
      <c r="D70">
        <v>1568.3772794507299</v>
      </c>
      <c r="E70">
        <v>1710.0509573606</v>
      </c>
      <c r="F70">
        <v>1841.1767610694401</v>
      </c>
      <c r="G70">
        <v>1986.5004597531999</v>
      </c>
      <c r="H70">
        <v>2143.2965611586201</v>
      </c>
      <c r="I70">
        <v>2306.9521201705902</v>
      </c>
      <c r="J70">
        <v>2472.4342319964699</v>
      </c>
      <c r="K70">
        <v>2635.6605964638502</v>
      </c>
      <c r="L70">
        <v>2794.2135446326402</v>
      </c>
      <c r="M70">
        <v>2947.0392324946201</v>
      </c>
      <c r="N70">
        <v>3093.99741932601</v>
      </c>
      <c r="O70">
        <v>3235.2845937920802</v>
      </c>
      <c r="P70">
        <v>3371.1731623124601</v>
      </c>
      <c r="Q70">
        <v>3501.8982952214401</v>
      </c>
      <c r="R70">
        <v>3627.35809683658</v>
      </c>
      <c r="S70">
        <v>3747.37686903555</v>
      </c>
      <c r="T70">
        <v>3863.5152554469501</v>
      </c>
      <c r="U70">
        <v>3975.7913522281101</v>
      </c>
      <c r="V70">
        <v>4084.2815569908398</v>
      </c>
      <c r="W70">
        <v>4189.2482697123096</v>
      </c>
      <c r="X70">
        <v>4291.2255554147396</v>
      </c>
      <c r="Y70">
        <v>4390.9193651854102</v>
      </c>
      <c r="Z70">
        <v>4488.9951463766001</v>
      </c>
      <c r="AA70">
        <v>4585.8374322257196</v>
      </c>
      <c r="AB70">
        <v>4680.9533410558497</v>
      </c>
      <c r="AC70">
        <v>4771.4776157974402</v>
      </c>
      <c r="AD70">
        <v>4850.2575057628401</v>
      </c>
      <c r="AE70">
        <v>4904.6940970159803</v>
      </c>
      <c r="AF70">
        <v>4918.1716690650301</v>
      </c>
      <c r="AG70">
        <v>4877.0237696603899</v>
      </c>
      <c r="AH70">
        <v>4777.2058255666198</v>
      </c>
      <c r="AI70">
        <v>4620.6127772551299</v>
      </c>
      <c r="AJ70">
        <v>4427.7694867425198</v>
      </c>
      <c r="AK70">
        <v>4222.0980405497103</v>
      </c>
      <c r="AL70">
        <v>4020.3139353767701</v>
      </c>
      <c r="AM70">
        <v>3832.3199083653999</v>
      </c>
      <c r="AN70">
        <v>3662.9980954755101</v>
      </c>
      <c r="AO70">
        <v>3514.2552694605902</v>
      </c>
      <c r="AP70">
        <v>3386.2755729504102</v>
      </c>
      <c r="AQ70">
        <v>3282.4593326857798</v>
      </c>
      <c r="AR70">
        <v>3202.3150803011799</v>
      </c>
      <c r="AS70">
        <v>3142.8127666676701</v>
      </c>
      <c r="AT70">
        <v>3099.9930673563499</v>
      </c>
      <c r="AU70">
        <v>3068.35701306074</v>
      </c>
      <c r="AV70">
        <v>3046.1500265760201</v>
      </c>
      <c r="AW70">
        <v>3031.89759774102</v>
      </c>
      <c r="AX70">
        <v>3027.0935298300001</v>
      </c>
      <c r="AY70">
        <v>3037.1061965857598</v>
      </c>
      <c r="AZ70">
        <v>3060.6032580000501</v>
      </c>
      <c r="BA70">
        <v>3096.0023564084599</v>
      </c>
      <c r="BB70">
        <v>3124.2155851759098</v>
      </c>
      <c r="BC70">
        <v>3128.0291000300199</v>
      </c>
      <c r="BD70">
        <v>3110.4231120049699</v>
      </c>
      <c r="BE70">
        <v>3090.3321385864901</v>
      </c>
      <c r="BF70">
        <v>3082.2134398714802</v>
      </c>
      <c r="BG70">
        <v>3083.86826339761</v>
      </c>
      <c r="BH70">
        <v>3093.8138883769702</v>
      </c>
      <c r="BI70">
        <v>3110.8587335306001</v>
      </c>
      <c r="BJ70">
        <v>3134.0136423538102</v>
      </c>
      <c r="BK70">
        <v>3162.4514525712102</v>
      </c>
      <c r="BL70">
        <v>3195.47312206994</v>
      </c>
      <c r="BM70">
        <v>3232.4867555136502</v>
      </c>
      <c r="BN70">
        <v>3272.98672797158</v>
      </c>
      <c r="BO70">
        <v>3316.54446305785</v>
      </c>
      <c r="BP70">
        <v>3362.7976681383202</v>
      </c>
      <c r="BQ70">
        <v>3411.4474982379802</v>
      </c>
      <c r="BR70">
        <v>3462.2334758405</v>
      </c>
      <c r="BS70">
        <v>3514.9231355860902</v>
      </c>
      <c r="BT70">
        <v>3569.29858796195</v>
      </c>
      <c r="BU70">
        <v>3625.1547573396801</v>
      </c>
      <c r="BV70">
        <v>3682.3078795267802</v>
      </c>
      <c r="BW70">
        <v>3740.5813338288999</v>
      </c>
      <c r="BX70">
        <v>3799.79793306592</v>
      </c>
      <c r="BY70">
        <v>3859.78053928906</v>
      </c>
      <c r="BZ70">
        <v>3920.3517459657</v>
      </c>
      <c r="CA70">
        <v>3981.3412095640301</v>
      </c>
      <c r="CB70">
        <v>4042.5838071396101</v>
      </c>
      <c r="CC70">
        <v>4103.9259980084398</v>
      </c>
      <c r="CD70">
        <v>4165.2240206527704</v>
      </c>
      <c r="CE70">
        <v>4226.3483634203203</v>
      </c>
    </row>
    <row r="71" spans="1:83" x14ac:dyDescent="0.3">
      <c r="A71" t="s">
        <v>13</v>
      </c>
      <c r="B71" t="s">
        <v>137</v>
      </c>
      <c r="C71" s="114">
        <v>10.085224789671599</v>
      </c>
      <c r="D71" s="114">
        <v>9.5905602245207593</v>
      </c>
      <c r="E71" s="114">
        <v>10.0301601878719</v>
      </c>
      <c r="F71" s="114">
        <v>10.527467368774699</v>
      </c>
      <c r="G71" s="114">
        <v>11.0624690511022</v>
      </c>
      <c r="H71" s="114">
        <v>11.6101303695905</v>
      </c>
      <c r="I71" s="114">
        <v>12.1432060642436</v>
      </c>
      <c r="J71" s="114">
        <v>12.637572395193001</v>
      </c>
      <c r="K71" s="114">
        <v>13.077854993335199</v>
      </c>
      <c r="L71" s="114">
        <v>13.455545770343701</v>
      </c>
      <c r="M71" s="114">
        <v>13.767707300850001</v>
      </c>
      <c r="N71" s="114">
        <v>14.014443805899701</v>
      </c>
      <c r="O71" s="114">
        <v>14.206311583299399</v>
      </c>
      <c r="P71" s="114">
        <v>14.3509974090616</v>
      </c>
      <c r="Q71" s="114">
        <v>14.4605624677802</v>
      </c>
      <c r="R71" s="114">
        <v>14.552990183301301</v>
      </c>
      <c r="S71" s="114">
        <v>14.5865897764974</v>
      </c>
      <c r="T71" s="114">
        <v>14.5891850418092</v>
      </c>
      <c r="U71" s="114">
        <v>14.562029573147299</v>
      </c>
      <c r="V71" s="114">
        <v>14.5066029379187</v>
      </c>
      <c r="W71" s="114">
        <v>14.4257702606153</v>
      </c>
      <c r="X71" s="114">
        <v>14.3246482185685</v>
      </c>
      <c r="Y71" s="114">
        <v>14.208544047988401</v>
      </c>
      <c r="Z71" s="114">
        <v>14.0820703442078</v>
      </c>
      <c r="AA71" s="114">
        <v>13.9484146744461</v>
      </c>
      <c r="AB71" s="114">
        <v>13.8067561772597</v>
      </c>
      <c r="AC71" s="114">
        <v>13.6471390394486</v>
      </c>
      <c r="AD71" s="114">
        <v>13.4465075261287</v>
      </c>
      <c r="AE71" s="114">
        <v>13.170238822593801</v>
      </c>
      <c r="AF71" s="114">
        <v>12.7806136558885</v>
      </c>
      <c r="AG71" s="114">
        <v>12.2605547261808</v>
      </c>
      <c r="AH71" s="114">
        <v>11.614526639213601</v>
      </c>
      <c r="AI71" s="114">
        <v>10.868775867701601</v>
      </c>
      <c r="AJ71" s="114">
        <v>10.0968664879275</v>
      </c>
      <c r="AK71" s="114">
        <v>9.3484548958856504</v>
      </c>
      <c r="AL71" s="114">
        <v>8.6533584802855898</v>
      </c>
      <c r="AM71" s="114">
        <v>8.0244200152507208</v>
      </c>
      <c r="AN71" s="114">
        <v>7.4637003696067499</v>
      </c>
      <c r="AO71" s="114">
        <v>6.9688296283995097</v>
      </c>
      <c r="AP71" s="114">
        <v>6.5354345307627701</v>
      </c>
      <c r="AQ71" s="114">
        <v>6.1714024568317898</v>
      </c>
      <c r="AR71" s="114">
        <v>5.8637937815880798</v>
      </c>
      <c r="AS71" s="114">
        <v>5.6042586877322904</v>
      </c>
      <c r="AT71" s="114">
        <v>5.3785888727683204</v>
      </c>
      <c r="AU71" s="114">
        <v>5.1798392421863504</v>
      </c>
      <c r="AV71" s="114">
        <v>5.0048710190927501</v>
      </c>
      <c r="AW71" s="114">
        <v>4.8505411370648499</v>
      </c>
      <c r="AX71" s="114">
        <v>4.7261637642472802</v>
      </c>
      <c r="AY71" s="114">
        <v>4.6313276825669103</v>
      </c>
      <c r="AZ71" s="114">
        <v>4.5604072625168302</v>
      </c>
      <c r="BA71" s="114">
        <v>4.5078124338402397</v>
      </c>
      <c r="BB71" s="114">
        <v>4.4246129051088703</v>
      </c>
      <c r="BC71" s="114">
        <v>4.3132276071837801</v>
      </c>
      <c r="BD71" s="114">
        <v>4.1803308499016598</v>
      </c>
      <c r="BE71" s="114">
        <v>4.0722499457473997</v>
      </c>
      <c r="BF71" s="114">
        <v>3.9842933491822698</v>
      </c>
      <c r="BG71" s="114">
        <v>3.9129468697223202</v>
      </c>
      <c r="BH71" s="114">
        <v>3.85543012395551</v>
      </c>
      <c r="BI71" s="114">
        <v>3.8093845157270998</v>
      </c>
      <c r="BJ71" s="114">
        <v>3.7728205358750202</v>
      </c>
      <c r="BK71" s="114">
        <v>3.7441146736061399</v>
      </c>
      <c r="BL71" s="114">
        <v>3.7219065162753502</v>
      </c>
      <c r="BM71" s="114">
        <v>3.7050740357491598</v>
      </c>
      <c r="BN71" s="114">
        <v>3.6926885531655098</v>
      </c>
      <c r="BO71" s="114">
        <v>3.6839019473233798</v>
      </c>
      <c r="BP71" s="114">
        <v>3.67789158883514</v>
      </c>
      <c r="BQ71" s="114">
        <v>3.67415923036374</v>
      </c>
      <c r="BR71" s="114">
        <v>3.67245501760849</v>
      </c>
      <c r="BS71" s="114">
        <v>3.6727260844320302</v>
      </c>
      <c r="BT71" s="114">
        <v>3.6748709220729698</v>
      </c>
      <c r="BU71" s="114">
        <v>3.67864583198629</v>
      </c>
      <c r="BV71" s="114">
        <v>3.68394375985892</v>
      </c>
      <c r="BW71" s="114">
        <v>3.6907795560141601</v>
      </c>
      <c r="BX71" s="114">
        <v>3.69920130157031</v>
      </c>
      <c r="BY71" s="114">
        <v>3.7092433300835999</v>
      </c>
      <c r="BZ71" s="114">
        <v>3.7208450427023099</v>
      </c>
      <c r="CA71" s="114">
        <v>3.7339076455015201</v>
      </c>
      <c r="CB71" s="114">
        <v>3.7482924968305098</v>
      </c>
      <c r="CC71" s="114">
        <v>3.7638159666476501</v>
      </c>
      <c r="CD71" s="114">
        <v>3.7801453790881099</v>
      </c>
      <c r="CE71" s="114">
        <v>3.7969883809392302</v>
      </c>
    </row>
    <row r="72" spans="1:83" x14ac:dyDescent="0.3">
      <c r="A72" t="s">
        <v>13</v>
      </c>
      <c r="B72" t="s">
        <v>129</v>
      </c>
      <c r="C72">
        <v>0.42359440759706202</v>
      </c>
      <c r="D72">
        <v>0.400580439415262</v>
      </c>
      <c r="E72">
        <v>0.41752486604705702</v>
      </c>
      <c r="F72">
        <v>0.43752603642243498</v>
      </c>
      <c r="G72">
        <v>0.45941664561720702</v>
      </c>
      <c r="H72">
        <v>0.48227203787095402</v>
      </c>
      <c r="I72">
        <v>0.50495463602523905</v>
      </c>
      <c r="J72">
        <v>0.52635122871170004</v>
      </c>
      <c r="K72">
        <v>0.54562242234374203</v>
      </c>
      <c r="L72">
        <v>0.56225310968698206</v>
      </c>
      <c r="M72">
        <v>0.57603158126112497</v>
      </c>
      <c r="N72">
        <v>0.58692917159852098</v>
      </c>
      <c r="O72">
        <v>0.59538516962530696</v>
      </c>
      <c r="P72">
        <v>0.60173633916053604</v>
      </c>
      <c r="Q72">
        <v>0.60651248615701403</v>
      </c>
      <c r="R72">
        <v>0.61050359722787895</v>
      </c>
      <c r="S72">
        <v>0.61197804603986194</v>
      </c>
      <c r="T72">
        <v>0.61213106375036197</v>
      </c>
      <c r="U72">
        <v>0.61106309192928099</v>
      </c>
      <c r="V72">
        <v>0.60884620845540505</v>
      </c>
      <c r="W72">
        <v>0.60559402179113597</v>
      </c>
      <c r="X72">
        <v>0.60150298155084703</v>
      </c>
      <c r="Y72">
        <v>0.59678656140632802</v>
      </c>
      <c r="Z72">
        <v>0.59163867665584102</v>
      </c>
      <c r="AA72">
        <v>0.58621333731103697</v>
      </c>
      <c r="AB72">
        <v>0.58054178535809797</v>
      </c>
      <c r="AC72">
        <v>0.57436013723655599</v>
      </c>
      <c r="AD72">
        <v>0.56694570778451503</v>
      </c>
      <c r="AE72">
        <v>0.55712643361711101</v>
      </c>
      <c r="AF72">
        <v>0.543468904911804</v>
      </c>
      <c r="AG72">
        <v>0.524946792365102</v>
      </c>
      <c r="AH72">
        <v>0.50049241163170299</v>
      </c>
      <c r="AI72">
        <v>0.47154382633067699</v>
      </c>
      <c r="AJ72">
        <v>0.44037298603612202</v>
      </c>
      <c r="AK72">
        <v>0.40923941327699098</v>
      </c>
      <c r="AL72">
        <v>0.37972841178674099</v>
      </c>
      <c r="AM72">
        <v>0.352685368409902</v>
      </c>
      <c r="AN72">
        <v>0.32838555024682398</v>
      </c>
      <c r="AO72">
        <v>0.30682668642893002</v>
      </c>
      <c r="AP72">
        <v>0.28787729825275998</v>
      </c>
      <c r="AQ72">
        <v>0.27166648472132698</v>
      </c>
      <c r="AR72">
        <v>0.25795812958062397</v>
      </c>
      <c r="AS72">
        <v>0.246383650807694</v>
      </c>
      <c r="AT72">
        <v>0.23606899560335101</v>
      </c>
      <c r="AU72">
        <v>0.22698437137733801</v>
      </c>
      <c r="AV72">
        <v>0.21897931109940599</v>
      </c>
      <c r="AW72">
        <v>0.21190406746291601</v>
      </c>
      <c r="AX72">
        <v>0.206578401981414</v>
      </c>
      <c r="AY72">
        <v>0.20251253708512601</v>
      </c>
      <c r="AZ72">
        <v>0.199465786965246</v>
      </c>
      <c r="BA72">
        <v>0.19719976982316301</v>
      </c>
      <c r="BB72">
        <v>0.19350926096944901</v>
      </c>
      <c r="BC72">
        <v>0.18858280273273301</v>
      </c>
      <c r="BD72">
        <v>0.18271738752552499</v>
      </c>
      <c r="BE72">
        <v>0.17797288637120701</v>
      </c>
      <c r="BF72">
        <v>0.174105457535322</v>
      </c>
      <c r="BG72">
        <v>0.17096237190392299</v>
      </c>
      <c r="BH72">
        <v>0.16842322573127</v>
      </c>
      <c r="BI72">
        <v>0.16638588025878101</v>
      </c>
      <c r="BJ72">
        <v>0.164764040954164</v>
      </c>
      <c r="BK72">
        <v>0.16348716653935999</v>
      </c>
      <c r="BL72">
        <v>0.16249603116931799</v>
      </c>
      <c r="BM72">
        <v>0.16174170092213999</v>
      </c>
      <c r="BN72">
        <v>0.16118360094703299</v>
      </c>
      <c r="BO72">
        <v>0.16078462823073</v>
      </c>
      <c r="BP72">
        <v>0.16050876091213601</v>
      </c>
      <c r="BQ72">
        <v>0.16033412333802499</v>
      </c>
      <c r="BR72">
        <v>0.160249666393489</v>
      </c>
      <c r="BS72">
        <v>0.160252938148884</v>
      </c>
      <c r="BT72">
        <v>0.16033936849375899</v>
      </c>
      <c r="BU72">
        <v>0.16049818396459301</v>
      </c>
      <c r="BV72">
        <v>0.16072458207263501</v>
      </c>
      <c r="BW72">
        <v>0.16101908429546199</v>
      </c>
      <c r="BX72">
        <v>0.16138366856361999</v>
      </c>
      <c r="BY72">
        <v>0.16181972728650501</v>
      </c>
      <c r="BZ72">
        <v>0.162324526140433</v>
      </c>
      <c r="CA72">
        <v>0.162893682430057</v>
      </c>
      <c r="CB72">
        <v>0.163521086217253</v>
      </c>
      <c r="CC72">
        <v>0.164198680117767</v>
      </c>
      <c r="CD72">
        <v>0.16491190873171699</v>
      </c>
      <c r="CE72">
        <v>0.165647964503748</v>
      </c>
    </row>
    <row r="73" spans="1:83" x14ac:dyDescent="0.3">
      <c r="A73" t="s">
        <v>13</v>
      </c>
      <c r="B73" t="s">
        <v>130</v>
      </c>
      <c r="C73">
        <v>8.2600909481427092</v>
      </c>
      <c r="D73">
        <v>8.0121575305633996</v>
      </c>
      <c r="E73">
        <v>7.80458529388084</v>
      </c>
      <c r="F73">
        <v>7.6521124991159297</v>
      </c>
      <c r="G73">
        <v>7.5515117824514304</v>
      </c>
      <c r="H73">
        <v>7.4989915275252201</v>
      </c>
      <c r="I73">
        <v>7.4896111701758503</v>
      </c>
      <c r="J73">
        <v>7.5169406738264497</v>
      </c>
      <c r="K73">
        <v>7.5732615808667596</v>
      </c>
      <c r="L73">
        <v>7.6496711721419901</v>
      </c>
      <c r="M73">
        <v>7.7376592034335001</v>
      </c>
      <c r="N73">
        <v>7.82934395079082</v>
      </c>
      <c r="O73">
        <v>7.9231582089467496</v>
      </c>
      <c r="P73">
        <v>8.0168253811926995</v>
      </c>
      <c r="Q73">
        <v>8.1118096749570405</v>
      </c>
      <c r="R73">
        <v>8.2148731789992695</v>
      </c>
      <c r="S73">
        <v>8.2982772185490106</v>
      </c>
      <c r="T73">
        <v>8.3728048277819198</v>
      </c>
      <c r="U73">
        <v>8.4370450284515801</v>
      </c>
      <c r="V73">
        <v>8.4897433232581694</v>
      </c>
      <c r="W73">
        <v>8.5302275834332892</v>
      </c>
      <c r="X73">
        <v>8.5588640844321997</v>
      </c>
      <c r="Y73">
        <v>8.5764642594867606</v>
      </c>
      <c r="Z73">
        <v>8.5841234444530592</v>
      </c>
      <c r="AA73">
        <v>8.5832824813650301</v>
      </c>
      <c r="AB73">
        <v>8.57542740720708</v>
      </c>
      <c r="AC73">
        <v>8.5613816875292805</v>
      </c>
      <c r="AD73">
        <v>8.5407625166026797</v>
      </c>
      <c r="AE73">
        <v>8.5125873288859104</v>
      </c>
      <c r="AF73">
        <v>8.4743588969162698</v>
      </c>
      <c r="AG73">
        <v>8.4213943984610395</v>
      </c>
      <c r="AH73">
        <v>8.3107512728197008</v>
      </c>
      <c r="AI73">
        <v>8.1403920729495596</v>
      </c>
      <c r="AJ73">
        <v>7.9103647219190503</v>
      </c>
      <c r="AK73">
        <v>7.6255041403553596</v>
      </c>
      <c r="AL73">
        <v>7.2955010499837796</v>
      </c>
      <c r="AM73">
        <v>6.9319195046201498</v>
      </c>
      <c r="AN73">
        <v>6.5455484487555697</v>
      </c>
      <c r="AO73">
        <v>6.14682276769142</v>
      </c>
      <c r="AP73">
        <v>5.7455021928289698</v>
      </c>
      <c r="AQ73">
        <v>5.34985210966303</v>
      </c>
      <c r="AR73">
        <v>4.9668410983141502</v>
      </c>
      <c r="AS73">
        <v>4.6016794592704402</v>
      </c>
      <c r="AT73">
        <v>4.2397731380934403</v>
      </c>
      <c r="AU73">
        <v>3.8891958152610999</v>
      </c>
      <c r="AV73">
        <v>3.55608938719267</v>
      </c>
      <c r="AW73">
        <v>3.2445515923613999</v>
      </c>
      <c r="AX73">
        <v>2.982485311</v>
      </c>
      <c r="AY73">
        <v>2.762675676043</v>
      </c>
      <c r="AZ73">
        <v>2.57850870436293</v>
      </c>
      <c r="BA73">
        <v>2.4239012767371402</v>
      </c>
      <c r="BB73">
        <v>2.2650231871752999</v>
      </c>
      <c r="BC73">
        <v>2.1052013239866101</v>
      </c>
      <c r="BD73">
        <v>1.9486488327378499</v>
      </c>
      <c r="BE73">
        <v>1.8199592815872301</v>
      </c>
      <c r="BF73">
        <v>1.71371611316902</v>
      </c>
      <c r="BG73">
        <v>1.6259858598179799</v>
      </c>
      <c r="BH73">
        <v>1.55359949896764</v>
      </c>
      <c r="BI73">
        <v>1.49392107874327</v>
      </c>
      <c r="BJ73">
        <v>1.4447653073463</v>
      </c>
      <c r="BK73">
        <v>1.4043411021674499</v>
      </c>
      <c r="BL73">
        <v>1.3711658220023299</v>
      </c>
      <c r="BM73">
        <v>1.34401722829617</v>
      </c>
      <c r="BN73">
        <v>1.3218855238673901</v>
      </c>
      <c r="BO73">
        <v>1.30390573971111</v>
      </c>
      <c r="BP73">
        <v>1.2893187056623101</v>
      </c>
      <c r="BQ73">
        <v>1.2775581921521499</v>
      </c>
      <c r="BR73">
        <v>1.2682100269859999</v>
      </c>
      <c r="BS73">
        <v>1.26098189532759</v>
      </c>
      <c r="BT73">
        <v>1.2556104025272501</v>
      </c>
      <c r="BU73">
        <v>1.25182268654353</v>
      </c>
      <c r="BV73">
        <v>1.24942396842467</v>
      </c>
      <c r="BW73">
        <v>1.2482878600616001</v>
      </c>
      <c r="BX73">
        <v>1.2483222395051199</v>
      </c>
      <c r="BY73">
        <v>1.2494490696828899</v>
      </c>
      <c r="BZ73">
        <v>1.2515738064843001</v>
      </c>
      <c r="CA73">
        <v>1.25460094615978</v>
      </c>
      <c r="CB73">
        <v>1.25843168462039</v>
      </c>
      <c r="CC73">
        <v>1.26295943823726</v>
      </c>
      <c r="CD73">
        <v>1.2680340273986801</v>
      </c>
      <c r="CE73">
        <v>1.2735241846944001</v>
      </c>
    </row>
    <row r="74" spans="1:83" x14ac:dyDescent="0.3">
      <c r="A74" t="s">
        <v>13</v>
      </c>
      <c r="B74" t="s">
        <v>131</v>
      </c>
      <c r="C74">
        <v>3.1411613464768097E-2</v>
      </c>
      <c r="D74">
        <v>0.450755860545972</v>
      </c>
      <c r="E74">
        <v>0.70687732734870401</v>
      </c>
      <c r="F74">
        <v>0.86132974513164695</v>
      </c>
      <c r="G74">
        <v>0.95344837118885395</v>
      </c>
      <c r="H74">
        <v>1.0082702242435699</v>
      </c>
      <c r="I74">
        <v>1.04162273868625</v>
      </c>
      <c r="J74">
        <v>1.0633249180842499</v>
      </c>
      <c r="K74">
        <v>1.0792362381468199</v>
      </c>
      <c r="L74">
        <v>1.09254072639669</v>
      </c>
      <c r="M74">
        <v>1.10480497523724</v>
      </c>
      <c r="N74">
        <v>1.11657753112488</v>
      </c>
      <c r="O74">
        <v>1.12858637625097</v>
      </c>
      <c r="P74">
        <v>1.14100442932649</v>
      </c>
      <c r="Q74">
        <v>1.15426088876924</v>
      </c>
      <c r="R74">
        <v>1.1693845445701301</v>
      </c>
      <c r="S74">
        <v>1.18242829844424</v>
      </c>
      <c r="T74">
        <v>1.1948314819466399</v>
      </c>
      <c r="U74">
        <v>1.2062813209540799</v>
      </c>
      <c r="V74">
        <v>1.21649157860234</v>
      </c>
      <c r="W74">
        <v>1.22526386327438</v>
      </c>
      <c r="X74">
        <v>1.2325501577167699</v>
      </c>
      <c r="Y74">
        <v>1.2383681821271</v>
      </c>
      <c r="Z74">
        <v>1.24278426444166</v>
      </c>
      <c r="AA74">
        <v>1.24593066800772</v>
      </c>
      <c r="AB74">
        <v>1.2479761292128</v>
      </c>
      <c r="AC74">
        <v>1.2490540236060601</v>
      </c>
      <c r="AD74">
        <v>1.24922906566037</v>
      </c>
      <c r="AE74">
        <v>1.24862938655439</v>
      </c>
      <c r="AF74">
        <v>1.2473197202284301</v>
      </c>
      <c r="AG74">
        <v>1.2451038187319701</v>
      </c>
      <c r="AH74">
        <v>1.2402777582223099</v>
      </c>
      <c r="AI74">
        <v>1.2305401053893501</v>
      </c>
      <c r="AJ74">
        <v>1.2141404834004901</v>
      </c>
      <c r="AK74">
        <v>1.19009152222486</v>
      </c>
      <c r="AL74">
        <v>1.1583560522370999</v>
      </c>
      <c r="AM74">
        <v>1.1195537867315599</v>
      </c>
      <c r="AN74">
        <v>1.0745945348811801</v>
      </c>
      <c r="AO74">
        <v>1.02470846003501</v>
      </c>
      <c r="AP74">
        <v>0.97132702556027395</v>
      </c>
      <c r="AQ74">
        <v>0.91583399206281701</v>
      </c>
      <c r="AR74">
        <v>0.85951522807115399</v>
      </c>
      <c r="AS74">
        <v>0.80352127175802601</v>
      </c>
      <c r="AT74">
        <v>0.74832651490076896</v>
      </c>
      <c r="AU74">
        <v>0.694154459161203</v>
      </c>
      <c r="AV74">
        <v>0.64151186111301695</v>
      </c>
      <c r="AW74">
        <v>0.590943671453113</v>
      </c>
      <c r="AX74">
        <v>0.543657042291805</v>
      </c>
      <c r="AY74">
        <v>0.500836868210491</v>
      </c>
      <c r="AZ74">
        <v>0.46283052130737701</v>
      </c>
      <c r="BA74">
        <v>0.42947823739097002</v>
      </c>
      <c r="BB74">
        <v>0.40008930203610499</v>
      </c>
      <c r="BC74">
        <v>0.37291925672112802</v>
      </c>
      <c r="BD74">
        <v>0.34723651312883902</v>
      </c>
      <c r="BE74">
        <v>0.32338685793660699</v>
      </c>
      <c r="BF74">
        <v>0.30201558056443101</v>
      </c>
      <c r="BG74">
        <v>0.28329157126646298</v>
      </c>
      <c r="BH74">
        <v>0.26714083483988599</v>
      </c>
      <c r="BI74">
        <v>0.25336142149860502</v>
      </c>
      <c r="BJ74">
        <v>0.24169873366189801</v>
      </c>
      <c r="BK74">
        <v>0.23189016716626801</v>
      </c>
      <c r="BL74">
        <v>0.223683521001389</v>
      </c>
      <c r="BM74">
        <v>0.216848748429747</v>
      </c>
      <c r="BN74">
        <v>0.21118163379177601</v>
      </c>
      <c r="BO74">
        <v>0.206499373340537</v>
      </c>
      <c r="BP74">
        <v>0.202637931999572</v>
      </c>
      <c r="BQ74">
        <v>0.19946768116835101</v>
      </c>
      <c r="BR74">
        <v>0.19688739129650801</v>
      </c>
      <c r="BS74">
        <v>0.19481948785266201</v>
      </c>
      <c r="BT74">
        <v>0.193195254586433</v>
      </c>
      <c r="BU74">
        <v>0.191948532269649</v>
      </c>
      <c r="BV74">
        <v>0.19102891963065799</v>
      </c>
      <c r="BW74">
        <v>0.19039982660202701</v>
      </c>
      <c r="BX74">
        <v>0.19003278447948499</v>
      </c>
      <c r="BY74">
        <v>0.18990392064068801</v>
      </c>
      <c r="BZ74">
        <v>0.189988844654914</v>
      </c>
      <c r="CA74">
        <v>0.19026465867098999</v>
      </c>
      <c r="CB74">
        <v>0.190709293974201</v>
      </c>
      <c r="CC74">
        <v>0.19130054360416501</v>
      </c>
      <c r="CD74">
        <v>0.192010311599637</v>
      </c>
      <c r="CE74">
        <v>0.19281402228675901</v>
      </c>
    </row>
    <row r="75" spans="1:83" x14ac:dyDescent="0.3">
      <c r="A75" t="s">
        <v>13</v>
      </c>
      <c r="B75" t="s">
        <v>132</v>
      </c>
      <c r="C75">
        <v>1.2849030363777501</v>
      </c>
      <c r="D75">
        <v>0.197197085463128</v>
      </c>
      <c r="E75">
        <v>5.3169608212358999E-2</v>
      </c>
      <c r="F75">
        <v>3.5241758328053499E-2</v>
      </c>
      <c r="G75">
        <v>3.4243741376272799E-2</v>
      </c>
      <c r="H75">
        <v>3.5579685982542103E-2</v>
      </c>
      <c r="I75">
        <v>3.7233848441214697E-2</v>
      </c>
      <c r="J75">
        <v>3.88635829500035E-2</v>
      </c>
      <c r="K75">
        <v>4.0362975884531999E-2</v>
      </c>
      <c r="L75">
        <v>4.1677593142262E-2</v>
      </c>
      <c r="M75">
        <v>4.2781977575440902E-2</v>
      </c>
      <c r="N75">
        <v>4.36680328730365E-2</v>
      </c>
      <c r="O75">
        <v>4.4367081694908002E-2</v>
      </c>
      <c r="P75">
        <v>4.4904014053682502E-2</v>
      </c>
      <c r="Q75">
        <v>4.5319767549021298E-2</v>
      </c>
      <c r="R75">
        <v>4.5677208060636E-2</v>
      </c>
      <c r="S75">
        <v>4.58389205093193E-2</v>
      </c>
      <c r="T75">
        <v>4.5894440748016498E-2</v>
      </c>
      <c r="U75">
        <v>4.5853430643731499E-2</v>
      </c>
      <c r="V75">
        <v>4.5721361233343E-2</v>
      </c>
      <c r="W75">
        <v>4.5505897031356601E-2</v>
      </c>
      <c r="X75">
        <v>4.5220864146750202E-2</v>
      </c>
      <c r="Y75">
        <v>4.4882234674106403E-2</v>
      </c>
      <c r="Z75">
        <v>4.4505446373930099E-2</v>
      </c>
      <c r="AA75">
        <v>4.4104143820739301E-2</v>
      </c>
      <c r="AB75">
        <v>4.3685302671341797E-2</v>
      </c>
      <c r="AC75">
        <v>4.3238324692863699E-2</v>
      </c>
      <c r="AD75">
        <v>4.2724263096402301E-2</v>
      </c>
      <c r="AE75">
        <v>4.2074623220988101E-2</v>
      </c>
      <c r="AF75">
        <v>4.1194843876668497E-2</v>
      </c>
      <c r="AG75">
        <v>3.9994591128103003E-2</v>
      </c>
      <c r="AH75">
        <v>5.5128011680326799E-2</v>
      </c>
      <c r="AI75">
        <v>7.1486647472407794E-2</v>
      </c>
      <c r="AJ75">
        <v>8.6808112346325406E-2</v>
      </c>
      <c r="AK75">
        <v>0.100613505940173</v>
      </c>
      <c r="AL75">
        <v>0.112717301059028</v>
      </c>
      <c r="AM75">
        <v>0.123023571024321</v>
      </c>
      <c r="AN75">
        <v>0.13148624587604199</v>
      </c>
      <c r="AO75">
        <v>0.13812814053454001</v>
      </c>
      <c r="AP75">
        <v>0.14304434471320601</v>
      </c>
      <c r="AQ75">
        <v>0.14639224091917899</v>
      </c>
      <c r="AR75">
        <v>0.148374756837514</v>
      </c>
      <c r="AS75">
        <v>0.14919564840955499</v>
      </c>
      <c r="AT75">
        <v>0.157438145976111</v>
      </c>
      <c r="AU75">
        <v>0.16419282810196101</v>
      </c>
      <c r="AV75">
        <v>0.168609758480852</v>
      </c>
      <c r="AW75">
        <v>0.17093222260984101</v>
      </c>
      <c r="AX75">
        <v>0.159976172569744</v>
      </c>
      <c r="AY75">
        <v>0.14909146073837501</v>
      </c>
      <c r="AZ75">
        <v>0.13976344608060101</v>
      </c>
      <c r="BA75">
        <v>0.131918697435919</v>
      </c>
      <c r="BB75">
        <v>0.139720451752952</v>
      </c>
      <c r="BC75">
        <v>0.14645440429619899</v>
      </c>
      <c r="BD75">
        <v>0.150123480462795</v>
      </c>
      <c r="BE75">
        <v>0.14173763821705301</v>
      </c>
      <c r="BF75">
        <v>0.13354676336027099</v>
      </c>
      <c r="BG75">
        <v>0.12667895639333601</v>
      </c>
      <c r="BH75">
        <v>0.121033685971647</v>
      </c>
      <c r="BI75">
        <v>0.116408248496253</v>
      </c>
      <c r="BJ75">
        <v>0.112622756193424</v>
      </c>
      <c r="BK75">
        <v>0.109529979645251</v>
      </c>
      <c r="BL75">
        <v>0.10700908126099699</v>
      </c>
      <c r="BM75">
        <v>0.104961328672409</v>
      </c>
      <c r="BN75">
        <v>0.103305784632129</v>
      </c>
      <c r="BO75">
        <v>0.10197324571458299</v>
      </c>
      <c r="BP75">
        <v>0.10090276344987199</v>
      </c>
      <c r="BQ75">
        <v>0.100049756697675</v>
      </c>
      <c r="BR75">
        <v>9.9382590133406307E-2</v>
      </c>
      <c r="BS75">
        <v>9.8879937795261399E-2</v>
      </c>
      <c r="BT75">
        <v>9.8522361902274397E-2</v>
      </c>
      <c r="BU75">
        <v>9.8288782194531799E-2</v>
      </c>
      <c r="BV75">
        <v>9.8164585426077103E-2</v>
      </c>
      <c r="BW75">
        <v>9.8140977654107397E-2</v>
      </c>
      <c r="BX75">
        <v>9.8211938317121203E-2</v>
      </c>
      <c r="BY75">
        <v>9.8372391748309598E-2</v>
      </c>
      <c r="BZ75">
        <v>9.86154180051875E-2</v>
      </c>
      <c r="CA75">
        <v>9.8933694796653801E-2</v>
      </c>
      <c r="CB75">
        <v>9.9319345420506702E-2</v>
      </c>
      <c r="CC75">
        <v>9.9763565229890896E-2</v>
      </c>
      <c r="CD75">
        <v>0.100253324273736</v>
      </c>
      <c r="CE75">
        <v>0.100777124221354</v>
      </c>
    </row>
    <row r="76" spans="1:83" x14ac:dyDescent="0.3">
      <c r="A76" t="s">
        <v>13</v>
      </c>
      <c r="B76" t="s">
        <v>133</v>
      </c>
      <c r="C76">
        <v>26.0196203133533</v>
      </c>
      <c r="D76">
        <v>25.304792857686401</v>
      </c>
      <c r="E76">
        <v>24.678184060774299</v>
      </c>
      <c r="F76">
        <v>24.123941686324699</v>
      </c>
      <c r="G76">
        <v>23.637671489458299</v>
      </c>
      <c r="H76">
        <v>23.216312617738399</v>
      </c>
      <c r="I76">
        <v>22.856112740660201</v>
      </c>
      <c r="J76">
        <v>22.551453089130298</v>
      </c>
      <c r="K76">
        <v>22.294485830455201</v>
      </c>
      <c r="L76">
        <v>22.074094253525899</v>
      </c>
      <c r="M76">
        <v>21.879406848629301</v>
      </c>
      <c r="N76">
        <v>21.699771555837501</v>
      </c>
      <c r="O76">
        <v>21.53986364399</v>
      </c>
      <c r="P76">
        <v>21.3997743736277</v>
      </c>
      <c r="Q76">
        <v>21.2873639137831</v>
      </c>
      <c r="R76">
        <v>21.221982135071599</v>
      </c>
      <c r="S76">
        <v>21.133813858724402</v>
      </c>
      <c r="T76">
        <v>21.052127284351201</v>
      </c>
      <c r="U76">
        <v>20.9734313888654</v>
      </c>
      <c r="V76">
        <v>20.894269817372798</v>
      </c>
      <c r="W76">
        <v>20.8123275736484</v>
      </c>
      <c r="X76">
        <v>20.727472553618099</v>
      </c>
      <c r="Y76">
        <v>20.640251736071502</v>
      </c>
      <c r="Z76">
        <v>20.551567374195301</v>
      </c>
      <c r="AA76">
        <v>20.462940863776101</v>
      </c>
      <c r="AB76">
        <v>20.375968762718902</v>
      </c>
      <c r="AC76">
        <v>20.291003419880902</v>
      </c>
      <c r="AD76">
        <v>20.206479429152001</v>
      </c>
      <c r="AE76">
        <v>20.121115348325901</v>
      </c>
      <c r="AF76">
        <v>20.032494590000201</v>
      </c>
      <c r="AG76">
        <v>19.935585577865901</v>
      </c>
      <c r="AH76">
        <v>19.820787664558502</v>
      </c>
      <c r="AI76">
        <v>19.678176207411902</v>
      </c>
      <c r="AJ76">
        <v>19.498092486420401</v>
      </c>
      <c r="AK76">
        <v>19.275788622901601</v>
      </c>
      <c r="AL76">
        <v>19.0134896993676</v>
      </c>
      <c r="AM76">
        <v>18.716266730663701</v>
      </c>
      <c r="AN76">
        <v>18.3877941318583</v>
      </c>
      <c r="AO76">
        <v>18.033068198094501</v>
      </c>
      <c r="AP76">
        <v>17.658725810748201</v>
      </c>
      <c r="AQ76">
        <v>17.271106938918798</v>
      </c>
      <c r="AR76">
        <v>16.875892880068299</v>
      </c>
      <c r="AS76">
        <v>16.477906354886901</v>
      </c>
      <c r="AT76">
        <v>16.081827606939999</v>
      </c>
      <c r="AU76">
        <v>15.692384281161999</v>
      </c>
      <c r="AV76">
        <v>15.313883225909301</v>
      </c>
      <c r="AW76">
        <v>14.9492910115668</v>
      </c>
      <c r="AX76">
        <v>14.6003029336462</v>
      </c>
      <c r="AY76">
        <v>14.267592521085801</v>
      </c>
      <c r="AZ76">
        <v>13.9495775266946</v>
      </c>
      <c r="BA76">
        <v>13.641949051940999</v>
      </c>
      <c r="BB76">
        <v>13.358599480492501</v>
      </c>
      <c r="BC76">
        <v>13.0891054217188</v>
      </c>
      <c r="BD76">
        <v>12.830845526935899</v>
      </c>
      <c r="BE76">
        <v>12.5832243582571</v>
      </c>
      <c r="BF76">
        <v>12.3475115384362</v>
      </c>
      <c r="BG76">
        <v>12.124101232424101</v>
      </c>
      <c r="BH76">
        <v>11.9130751376695</v>
      </c>
      <c r="BI76">
        <v>11.7140063239758</v>
      </c>
      <c r="BJ76">
        <v>11.5262293533756</v>
      </c>
      <c r="BK76">
        <v>11.3491321116317</v>
      </c>
      <c r="BL76">
        <v>11.1820710551714</v>
      </c>
      <c r="BM76">
        <v>11.024463815580001</v>
      </c>
      <c r="BN76">
        <v>10.875786952619499</v>
      </c>
      <c r="BO76">
        <v>10.735326022410501</v>
      </c>
      <c r="BP76">
        <v>10.6020985431868</v>
      </c>
      <c r="BQ76">
        <v>10.475788064106499</v>
      </c>
      <c r="BR76">
        <v>10.356575744260899</v>
      </c>
      <c r="BS76">
        <v>10.2450202861785</v>
      </c>
      <c r="BT76">
        <v>10.141394124756699</v>
      </c>
      <c r="BU76">
        <v>10.0454585341417</v>
      </c>
      <c r="BV76">
        <v>9.957254845304</v>
      </c>
      <c r="BW76">
        <v>9.8770839813230005</v>
      </c>
      <c r="BX76">
        <v>9.8052801956844</v>
      </c>
      <c r="BY76">
        <v>9.7420918605362203</v>
      </c>
      <c r="BZ76">
        <v>9.6874757182573301</v>
      </c>
      <c r="CA76">
        <v>9.6412510578006092</v>
      </c>
      <c r="CB76">
        <v>9.6031062281975306</v>
      </c>
      <c r="CC76">
        <v>9.5725834704653892</v>
      </c>
      <c r="CD76">
        <v>9.5488197645369404</v>
      </c>
      <c r="CE76">
        <v>9.5310406303233304</v>
      </c>
    </row>
    <row r="77" spans="1:83" x14ac:dyDescent="0.3">
      <c r="A77" t="s">
        <v>13</v>
      </c>
      <c r="B77" t="s">
        <v>138</v>
      </c>
      <c r="C77">
        <v>10.000000005582301</v>
      </c>
      <c r="D77">
        <v>9.0606909159877596</v>
      </c>
      <c r="E77">
        <v>8.9821570954889598</v>
      </c>
      <c r="F77">
        <v>8.9862100389980597</v>
      </c>
      <c r="G77">
        <v>8.9986205406337696</v>
      </c>
      <c r="H77">
        <v>9.0251134756222804</v>
      </c>
      <c r="I77">
        <v>9.0734223933285492</v>
      </c>
      <c r="J77">
        <v>9.1454804035723996</v>
      </c>
      <c r="K77">
        <v>9.2384832172418605</v>
      </c>
      <c r="L77">
        <v>9.3461426013679194</v>
      </c>
      <c r="M77">
        <v>9.4612777375073094</v>
      </c>
      <c r="N77">
        <v>9.57651868638726</v>
      </c>
      <c r="O77">
        <v>9.6914968365179401</v>
      </c>
      <c r="P77">
        <v>9.8044701637334093</v>
      </c>
      <c r="Q77">
        <v>9.9179028174323101</v>
      </c>
      <c r="R77">
        <v>10.0404385288579</v>
      </c>
      <c r="S77">
        <v>10.138522483542401</v>
      </c>
      <c r="T77">
        <v>10.2256618142269</v>
      </c>
      <c r="U77">
        <v>10.3002428719787</v>
      </c>
      <c r="V77">
        <v>10.360802471549301</v>
      </c>
      <c r="W77">
        <v>10.4065913655302</v>
      </c>
      <c r="X77">
        <v>10.4381380878466</v>
      </c>
      <c r="Y77">
        <v>10.456501237694299</v>
      </c>
      <c r="Z77">
        <v>10.463051831924499</v>
      </c>
      <c r="AA77">
        <v>10.459530630504499</v>
      </c>
      <c r="AB77">
        <v>10.4476306244493</v>
      </c>
      <c r="AC77">
        <v>10.4280341730648</v>
      </c>
      <c r="AD77">
        <v>10.399661553144</v>
      </c>
      <c r="AE77">
        <v>10.360417772278399</v>
      </c>
      <c r="AF77">
        <v>10.306342365933199</v>
      </c>
      <c r="AG77">
        <v>10.231439600686199</v>
      </c>
      <c r="AH77">
        <v>10.106649454354001</v>
      </c>
      <c r="AI77">
        <v>9.9139626521420006</v>
      </c>
      <c r="AJ77">
        <v>9.6516863037019895</v>
      </c>
      <c r="AK77">
        <v>9.3254485817973904</v>
      </c>
      <c r="AL77">
        <v>8.9463028150666393</v>
      </c>
      <c r="AM77">
        <v>8.5271822307859306</v>
      </c>
      <c r="AN77">
        <v>8.08001477975961</v>
      </c>
      <c r="AO77">
        <v>7.6164860546899096</v>
      </c>
      <c r="AP77">
        <v>7.1477508613552097</v>
      </c>
      <c r="AQ77">
        <v>6.6837448273663496</v>
      </c>
      <c r="AR77">
        <v>6.2326892128034403</v>
      </c>
      <c r="AS77">
        <v>5.8007800302457202</v>
      </c>
      <c r="AT77">
        <v>5.3816067945736696</v>
      </c>
      <c r="AU77">
        <v>4.9745274739015999</v>
      </c>
      <c r="AV77">
        <v>4.5851903178859503</v>
      </c>
      <c r="AW77">
        <v>4.2183315538872703</v>
      </c>
      <c r="AX77">
        <v>3.8926969278429602</v>
      </c>
      <c r="AY77">
        <v>3.6151165420770002</v>
      </c>
      <c r="AZ77">
        <v>3.3805684587161502</v>
      </c>
      <c r="BA77">
        <v>3.1824979813871899</v>
      </c>
      <c r="BB77">
        <v>2.9983422019338102</v>
      </c>
      <c r="BC77">
        <v>2.81315778773667</v>
      </c>
      <c r="BD77">
        <v>2.62872621385501</v>
      </c>
      <c r="BE77">
        <v>2.4630566641120999</v>
      </c>
      <c r="BF77">
        <v>2.32338391462905</v>
      </c>
      <c r="BG77">
        <v>2.2069187593817001</v>
      </c>
      <c r="BH77">
        <v>2.1101972455104399</v>
      </c>
      <c r="BI77">
        <v>2.0300766289969001</v>
      </c>
      <c r="BJ77">
        <v>1.96385083815579</v>
      </c>
      <c r="BK77">
        <v>1.90924841551833</v>
      </c>
      <c r="BL77">
        <v>1.8643544554340401</v>
      </c>
      <c r="BM77">
        <v>1.8275690063204699</v>
      </c>
      <c r="BN77">
        <v>1.79755654323832</v>
      </c>
      <c r="BO77">
        <v>1.7731629869969601</v>
      </c>
      <c r="BP77">
        <v>1.7533681620238899</v>
      </c>
      <c r="BQ77">
        <v>1.7374097533562001</v>
      </c>
      <c r="BR77">
        <v>1.7247296748094101</v>
      </c>
      <c r="BS77">
        <v>1.7149342591243999</v>
      </c>
      <c r="BT77">
        <v>1.7076673875097199</v>
      </c>
      <c r="BU77">
        <v>1.7025581849723099</v>
      </c>
      <c r="BV77">
        <v>1.6993420555540399</v>
      </c>
      <c r="BW77">
        <v>1.6978477486132</v>
      </c>
      <c r="BX77">
        <v>1.69795063086535</v>
      </c>
      <c r="BY77">
        <v>1.6995451093584</v>
      </c>
      <c r="BZ77">
        <v>1.70250259528484</v>
      </c>
      <c r="CA77">
        <v>1.7066929820574801</v>
      </c>
      <c r="CB77">
        <v>1.7119814102323601</v>
      </c>
      <c r="CC77">
        <v>1.7182222271890799</v>
      </c>
      <c r="CD77">
        <v>1.7252095720037699</v>
      </c>
      <c r="CE77">
        <v>1.73276329570626</v>
      </c>
    </row>
    <row r="78" spans="1:83" x14ac:dyDescent="0.3">
      <c r="A78" t="s">
        <v>13</v>
      </c>
      <c r="B78" t="s">
        <v>2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2263.28344616807</v>
      </c>
      <c r="AI78">
        <v>4640.5622124084803</v>
      </c>
      <c r="AJ78">
        <v>7131.79557714557</v>
      </c>
      <c r="AK78">
        <v>9739.8745655938601</v>
      </c>
      <c r="AL78">
        <v>12468.606984117499</v>
      </c>
      <c r="AM78">
        <v>15322.275539758501</v>
      </c>
      <c r="AN78">
        <v>18307.855626646</v>
      </c>
      <c r="AO78">
        <v>21432.929531792099</v>
      </c>
      <c r="AP78">
        <v>24703.678885709302</v>
      </c>
      <c r="AQ78">
        <v>28126.510577869201</v>
      </c>
      <c r="AR78">
        <v>31708.137573142802</v>
      </c>
      <c r="AS78">
        <v>35455.058055960202</v>
      </c>
      <c r="AT78">
        <v>42398.099845606797</v>
      </c>
      <c r="AU78">
        <v>49660.520881269797</v>
      </c>
      <c r="AV78">
        <v>57240.919271187697</v>
      </c>
      <c r="AW78">
        <v>65135.119369221698</v>
      </c>
      <c r="AX78">
        <v>66678.661084183404</v>
      </c>
      <c r="AY78">
        <v>68226.988273176001</v>
      </c>
      <c r="AZ78">
        <v>69791.805947004905</v>
      </c>
      <c r="BA78">
        <v>71399.563549976097</v>
      </c>
      <c r="BB78">
        <v>72970.4924034797</v>
      </c>
      <c r="BC78">
        <v>74535.956762988499</v>
      </c>
      <c r="BD78">
        <v>76091.074151619498</v>
      </c>
      <c r="BE78">
        <v>77631.1560981941</v>
      </c>
      <c r="BF78">
        <v>79152.257820064697</v>
      </c>
      <c r="BG78">
        <v>80653.700297267904</v>
      </c>
      <c r="BH78">
        <v>82135.451195519301</v>
      </c>
      <c r="BI78">
        <v>83600.064923254802</v>
      </c>
      <c r="BJ78">
        <v>85051.421594553103</v>
      </c>
      <c r="BK78">
        <v>86492.883974949698</v>
      </c>
      <c r="BL78">
        <v>87927.976501399695</v>
      </c>
      <c r="BM78">
        <v>89359.738596598501</v>
      </c>
      <c r="BN78">
        <v>90790.724668981304</v>
      </c>
      <c r="BO78">
        <v>92225.138175467597</v>
      </c>
      <c r="BP78">
        <v>93669.801649979403</v>
      </c>
      <c r="BQ78">
        <v>95126.040798160597</v>
      </c>
      <c r="BR78">
        <v>96590.460520192006</v>
      </c>
      <c r="BS78">
        <v>98055.494593619296</v>
      </c>
      <c r="BT78">
        <v>99515.484518743906</v>
      </c>
      <c r="BU78">
        <v>100969.33092990999</v>
      </c>
      <c r="BV78">
        <v>102412.992041618</v>
      </c>
      <c r="BW78">
        <v>103839.38664567401</v>
      </c>
      <c r="BX78">
        <v>105240.560508215</v>
      </c>
      <c r="BY78">
        <v>106609.012075356</v>
      </c>
      <c r="BZ78">
        <v>107940.14987877</v>
      </c>
      <c r="CA78">
        <v>109230.902161476</v>
      </c>
      <c r="CB78">
        <v>110479.81388069601</v>
      </c>
      <c r="CC78">
        <v>111687.370050689</v>
      </c>
      <c r="CD78">
        <v>112859.19683687</v>
      </c>
      <c r="CE78">
        <v>114000.43539039401</v>
      </c>
    </row>
    <row r="79" spans="1:83" x14ac:dyDescent="0.3">
      <c r="A79" t="s">
        <v>13</v>
      </c>
      <c r="B79" t="s">
        <v>3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227.29753121722001</v>
      </c>
      <c r="AI79">
        <v>459.033794410128</v>
      </c>
      <c r="AJ79">
        <v>689.66016613732199</v>
      </c>
      <c r="AK79">
        <v>913.65062674226601</v>
      </c>
      <c r="AL79">
        <v>1126.1762367255501</v>
      </c>
      <c r="AM79">
        <v>1323.42986494552</v>
      </c>
      <c r="AN79">
        <v>1502.72788112742</v>
      </c>
      <c r="AO79">
        <v>1662.4789241025301</v>
      </c>
      <c r="AP79">
        <v>1802.07892793062</v>
      </c>
      <c r="AQ79">
        <v>1921.8211226319099</v>
      </c>
      <c r="AR79">
        <v>2022.8964543566001</v>
      </c>
      <c r="AS79">
        <v>2107.0191802952399</v>
      </c>
      <c r="AT79">
        <v>2341.7618454448502</v>
      </c>
      <c r="AU79">
        <v>2540.2317148152501</v>
      </c>
      <c r="AV79">
        <v>2703.0081829190299</v>
      </c>
      <c r="AW79">
        <v>2832.8943930557698</v>
      </c>
      <c r="AX79">
        <v>2671.1811548063602</v>
      </c>
      <c r="AY79">
        <v>2530.3487533259599</v>
      </c>
      <c r="AZ79">
        <v>2412.1589522913901</v>
      </c>
      <c r="BA79">
        <v>2315.0280408675198</v>
      </c>
      <c r="BB79">
        <v>2231.2137685530402</v>
      </c>
      <c r="BC79">
        <v>2143.62540476714</v>
      </c>
      <c r="BD79">
        <v>2049.6478703627299</v>
      </c>
      <c r="BE79">
        <v>1955.7538844864</v>
      </c>
      <c r="BF79">
        <v>1874.9811152618599</v>
      </c>
      <c r="BG79">
        <v>1808.91471616475</v>
      </c>
      <c r="BH79">
        <v>1756.0428503983201</v>
      </c>
      <c r="BI79">
        <v>1714.65986394386</v>
      </c>
      <c r="BJ79">
        <v>1683.21477627788</v>
      </c>
      <c r="BK79">
        <v>1660.3449704229199</v>
      </c>
      <c r="BL79">
        <v>1644.8661704512999</v>
      </c>
      <c r="BM79">
        <v>1635.75512567389</v>
      </c>
      <c r="BN79">
        <v>1632.1309491612001</v>
      </c>
      <c r="BO79">
        <v>1633.2373202485701</v>
      </c>
      <c r="BP79">
        <v>1638.42684438425</v>
      </c>
      <c r="BQ79">
        <v>1647.1472672673001</v>
      </c>
      <c r="BR79">
        <v>1658.92686616436</v>
      </c>
      <c r="BS79">
        <v>1673.3609255986901</v>
      </c>
      <c r="BT79">
        <v>1690.09996229986</v>
      </c>
      <c r="BU79">
        <v>1708.8410286989999</v>
      </c>
      <c r="BV79">
        <v>1729.3214298949599</v>
      </c>
      <c r="BW79">
        <v>1751.31163214767</v>
      </c>
      <c r="BX79">
        <v>1774.6084186902101</v>
      </c>
      <c r="BY79">
        <v>1799.0295325356201</v>
      </c>
      <c r="BZ79">
        <v>1824.4097883063</v>
      </c>
      <c r="CA79">
        <v>1850.5988245573201</v>
      </c>
      <c r="CB79">
        <v>1877.4592761020899</v>
      </c>
      <c r="CC79">
        <v>1904.8655342227801</v>
      </c>
      <c r="CD79">
        <v>1932.7031257471599</v>
      </c>
      <c r="CE79">
        <v>1960.86896151879</v>
      </c>
    </row>
    <row r="80" spans="1:83" x14ac:dyDescent="0.3">
      <c r="A80" t="s">
        <v>13</v>
      </c>
      <c r="B80" t="s">
        <v>4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</row>
    <row r="81" spans="1:83" x14ac:dyDescent="0.3">
      <c r="A81" t="s">
        <v>13</v>
      </c>
      <c r="B81" t="s">
        <v>5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</row>
    <row r="82" spans="1:83" x14ac:dyDescent="0.3">
      <c r="A82" t="s">
        <v>13</v>
      </c>
      <c r="B82" t="s">
        <v>6</v>
      </c>
      <c r="C82">
        <v>221.14775715839301</v>
      </c>
      <c r="D82">
        <v>208.07744419289099</v>
      </c>
      <c r="E82">
        <v>217.102257894741</v>
      </c>
      <c r="F82">
        <v>233.16631274297299</v>
      </c>
      <c r="G82">
        <v>251.30153321602501</v>
      </c>
      <c r="H82">
        <v>271.15251827446599</v>
      </c>
      <c r="I82">
        <v>292.22205482677998</v>
      </c>
      <c r="J82">
        <v>313.88234339378198</v>
      </c>
      <c r="K82">
        <v>335.53606879589603</v>
      </c>
      <c r="L82">
        <v>356.75576822679</v>
      </c>
      <c r="M82">
        <v>377.30723348771801</v>
      </c>
      <c r="N82">
        <v>397.10414796526499</v>
      </c>
      <c r="O82">
        <v>416.14965905981802</v>
      </c>
      <c r="P82">
        <v>434.46955427441799</v>
      </c>
      <c r="Q82">
        <v>452.10103356389698</v>
      </c>
      <c r="R82">
        <v>469.06175715946199</v>
      </c>
      <c r="S82">
        <v>485.27337416811798</v>
      </c>
      <c r="T82">
        <v>500.90012732775699</v>
      </c>
      <c r="U82">
        <v>515.99749972336895</v>
      </c>
      <c r="V82">
        <v>530.58061011200596</v>
      </c>
      <c r="W82">
        <v>544.67231739809995</v>
      </c>
      <c r="X82">
        <v>558.32479391374102</v>
      </c>
      <c r="Y82">
        <v>571.62135804925197</v>
      </c>
      <c r="Z82">
        <v>584.65370424987202</v>
      </c>
      <c r="AA82">
        <v>597.49586387429599</v>
      </c>
      <c r="AB82">
        <v>610.15295961149798</v>
      </c>
      <c r="AC82">
        <v>622.42089382571498</v>
      </c>
      <c r="AD82">
        <v>633.67141698011301</v>
      </c>
      <c r="AE82">
        <v>642.65619742178706</v>
      </c>
      <c r="AF82">
        <v>647.48687360422298</v>
      </c>
      <c r="AG82">
        <v>646.13636053893504</v>
      </c>
      <c r="AH82">
        <v>636.60220511102398</v>
      </c>
      <c r="AI82">
        <v>618.94032125338595</v>
      </c>
      <c r="AJ82">
        <v>594.95693489433404</v>
      </c>
      <c r="AK82">
        <v>567.70725589851497</v>
      </c>
      <c r="AL82">
        <v>539.85101599891198</v>
      </c>
      <c r="AM82">
        <v>513.17904376221804</v>
      </c>
      <c r="AN82">
        <v>488.68629002291101</v>
      </c>
      <c r="AO82">
        <v>466.83132304711</v>
      </c>
      <c r="AP82">
        <v>447.75079257588601</v>
      </c>
      <c r="AQ82">
        <v>431.60220294050799</v>
      </c>
      <c r="AR82">
        <v>418.67276856194599</v>
      </c>
      <c r="AS82">
        <v>408.65039312130199</v>
      </c>
      <c r="AT82">
        <v>400.64651937776199</v>
      </c>
      <c r="AU82">
        <v>394.16855443785198</v>
      </c>
      <c r="AV82">
        <v>389.05330143095199</v>
      </c>
      <c r="AW82">
        <v>385.09687092189102</v>
      </c>
      <c r="AX82">
        <v>383.12130876619898</v>
      </c>
      <c r="AY82">
        <v>383.32317271008401</v>
      </c>
      <c r="AZ82">
        <v>385.36078313689399</v>
      </c>
      <c r="BA82">
        <v>389.01121268210301</v>
      </c>
      <c r="BB82">
        <v>391.78174637918102</v>
      </c>
      <c r="BC82">
        <v>391.46642003740402</v>
      </c>
      <c r="BD82">
        <v>388.45957215391797</v>
      </c>
      <c r="BE82">
        <v>385.171477092072</v>
      </c>
      <c r="BF82">
        <v>383.47882513426202</v>
      </c>
      <c r="BG82">
        <v>383.10127124039701</v>
      </c>
      <c r="BH82">
        <v>383.83695109792001</v>
      </c>
      <c r="BI82">
        <v>385.52333739420197</v>
      </c>
      <c r="BJ82">
        <v>388.02616596914902</v>
      </c>
      <c r="BK82">
        <v>391.23346536629202</v>
      </c>
      <c r="BL82">
        <v>395.05099849522202</v>
      </c>
      <c r="BM82">
        <v>399.39910139303402</v>
      </c>
      <c r="BN82">
        <v>404.209977125438</v>
      </c>
      <c r="BO82">
        <v>409.42594076877998</v>
      </c>
      <c r="BP82">
        <v>414.99819217042801</v>
      </c>
      <c r="BQ82">
        <v>420.88622912197599</v>
      </c>
      <c r="BR82">
        <v>427.05532195428401</v>
      </c>
      <c r="BS82">
        <v>433.47475043232299</v>
      </c>
      <c r="BT82">
        <v>440.11616564093799</v>
      </c>
      <c r="BU82">
        <v>446.95311891383398</v>
      </c>
      <c r="BV82">
        <v>453.96170569309101</v>
      </c>
      <c r="BW82">
        <v>461.11940337410999</v>
      </c>
      <c r="BX82">
        <v>468.40397007833599</v>
      </c>
      <c r="BY82">
        <v>475.79318278328901</v>
      </c>
      <c r="BZ82">
        <v>483.26480513076802</v>
      </c>
      <c r="CA82">
        <v>490.797253291267</v>
      </c>
      <c r="CB82">
        <v>498.36967524874001</v>
      </c>
      <c r="CC82">
        <v>505.96239520318102</v>
      </c>
      <c r="CD82">
        <v>513.55702480734101</v>
      </c>
      <c r="CE82">
        <v>521.13702642580995</v>
      </c>
    </row>
    <row r="83" spans="1:83" x14ac:dyDescent="0.3">
      <c r="A83" t="s">
        <v>13</v>
      </c>
      <c r="B83" t="s">
        <v>148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87.5119458324004</v>
      </c>
      <c r="BC83">
        <v>175.55494686106701</v>
      </c>
      <c r="BD83">
        <v>261.002014189053</v>
      </c>
      <c r="BE83">
        <v>258.83466450072098</v>
      </c>
      <c r="BF83">
        <v>257.73604056069399</v>
      </c>
      <c r="BG83">
        <v>257.52040211545102</v>
      </c>
      <c r="BH83">
        <v>258.05287288975001</v>
      </c>
      <c r="BI83">
        <v>259.22395769511598</v>
      </c>
      <c r="BJ83">
        <v>260.94305281579301</v>
      </c>
      <c r="BK83">
        <v>263.13453169324401</v>
      </c>
      <c r="BL83">
        <v>265.73486262349797</v>
      </c>
      <c r="BM83">
        <v>268.69039085459599</v>
      </c>
      <c r="BN83">
        <v>271.95570655094099</v>
      </c>
      <c r="BO83">
        <v>275.49171489781298</v>
      </c>
      <c r="BP83">
        <v>279.26511288552899</v>
      </c>
      <c r="BQ83">
        <v>283.24824108894597</v>
      </c>
      <c r="BR83">
        <v>287.417653532717</v>
      </c>
      <c r="BS83">
        <v>291.75244187157699</v>
      </c>
      <c r="BT83">
        <v>296.23290687614201</v>
      </c>
      <c r="BU83">
        <v>300.84076862086903</v>
      </c>
      <c r="BV83">
        <v>305.55984699950301</v>
      </c>
      <c r="BW83">
        <v>310.37547326514198</v>
      </c>
      <c r="BX83">
        <v>315.27363842875002</v>
      </c>
      <c r="BY83">
        <v>320.24035777856199</v>
      </c>
      <c r="BZ83">
        <v>325.26146626940198</v>
      </c>
      <c r="CA83">
        <v>330.32285113004201</v>
      </c>
      <c r="CB83">
        <v>335.41077195189303</v>
      </c>
      <c r="CC83">
        <v>340.51166898789597</v>
      </c>
      <c r="CD83">
        <v>345.61263414382603</v>
      </c>
      <c r="CE83">
        <v>350.70307007561098</v>
      </c>
    </row>
    <row r="84" spans="1:83" x14ac:dyDescent="0.3">
      <c r="A84" t="s">
        <v>13</v>
      </c>
      <c r="B84" t="s">
        <v>149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16.210435328685399</v>
      </c>
      <c r="BC84">
        <v>31.698965115279599</v>
      </c>
      <c r="BD84">
        <v>45.8410681662508</v>
      </c>
      <c r="BE84">
        <v>44.7167937285205</v>
      </c>
      <c r="BF84">
        <v>44.167161283077597</v>
      </c>
      <c r="BG84">
        <v>43.864652353954597</v>
      </c>
      <c r="BH84">
        <v>43.745120292563897</v>
      </c>
      <c r="BI84">
        <v>43.778323343395002</v>
      </c>
      <c r="BJ84">
        <v>43.941530979677999</v>
      </c>
      <c r="BK84">
        <v>44.216222160575803</v>
      </c>
      <c r="BL84">
        <v>44.5867676131287</v>
      </c>
      <c r="BM84">
        <v>45.0400440182501</v>
      </c>
      <c r="BN84">
        <v>45.565013789142498</v>
      </c>
      <c r="BO84">
        <v>46.1515455015846</v>
      </c>
      <c r="BP84">
        <v>46.789972311262602</v>
      </c>
      <c r="BQ84">
        <v>47.473725890619598</v>
      </c>
      <c r="BR84">
        <v>48.198692137121199</v>
      </c>
      <c r="BS84">
        <v>48.9626130329113</v>
      </c>
      <c r="BT84">
        <v>49.762760468440703</v>
      </c>
      <c r="BU84">
        <v>50.595180312046601</v>
      </c>
      <c r="BV84">
        <v>51.4573826222964</v>
      </c>
      <c r="BW84">
        <v>52.3482150487269</v>
      </c>
      <c r="BX84">
        <v>53.2669479213274</v>
      </c>
      <c r="BY84">
        <v>54.212683708912003</v>
      </c>
      <c r="BZ84">
        <v>55.183484192516502</v>
      </c>
      <c r="CA84">
        <v>56.176894964128898</v>
      </c>
      <c r="CB84">
        <v>57.189985582251502</v>
      </c>
      <c r="CC84">
        <v>58.219187785462303</v>
      </c>
      <c r="CD84">
        <v>59.259312855665101</v>
      </c>
      <c r="CE84">
        <v>60.305939763412603</v>
      </c>
    </row>
    <row r="85" spans="1:83" x14ac:dyDescent="0.3">
      <c r="A85" t="s">
        <v>13</v>
      </c>
      <c r="B85" t="s">
        <v>134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18.5236828806561</v>
      </c>
      <c r="BC85">
        <v>18.056435140142199</v>
      </c>
      <c r="BD85">
        <v>17.563492108933101</v>
      </c>
      <c r="BE85">
        <v>17.276199775936899</v>
      </c>
      <c r="BF85">
        <v>17.1365871792683</v>
      </c>
      <c r="BG85">
        <v>17.0334668607303</v>
      </c>
      <c r="BH85">
        <v>16.951998946066201</v>
      </c>
      <c r="BI85">
        <v>16.888224272420299</v>
      </c>
      <c r="BJ85">
        <v>16.839509810861902</v>
      </c>
      <c r="BK85">
        <v>16.803656242321701</v>
      </c>
      <c r="BL85">
        <v>16.7786669663667</v>
      </c>
      <c r="BM85">
        <v>16.762804160951099</v>
      </c>
      <c r="BN85">
        <v>16.7545716789758</v>
      </c>
      <c r="BO85">
        <v>16.7524259372749</v>
      </c>
      <c r="BP85">
        <v>16.7546786735377</v>
      </c>
      <c r="BQ85">
        <v>16.760466263835301</v>
      </c>
      <c r="BR85">
        <v>16.769565663312601</v>
      </c>
      <c r="BS85">
        <v>16.7822461806382</v>
      </c>
      <c r="BT85">
        <v>16.798525522772898</v>
      </c>
      <c r="BU85">
        <v>16.817926820220499</v>
      </c>
      <c r="BV85">
        <v>16.840361430859101</v>
      </c>
      <c r="BW85">
        <v>16.866092703145998</v>
      </c>
      <c r="BX85">
        <v>16.895465217706601</v>
      </c>
      <c r="BY85">
        <v>16.928748170584601</v>
      </c>
      <c r="BZ85">
        <v>16.965884346967201</v>
      </c>
      <c r="CA85">
        <v>17.006663260487901</v>
      </c>
      <c r="CB85">
        <v>17.050730138879999</v>
      </c>
      <c r="CC85">
        <v>17.0975602564539</v>
      </c>
      <c r="CD85">
        <v>17.146165099683401</v>
      </c>
      <c r="CE85">
        <v>17.195726216599901</v>
      </c>
    </row>
    <row r="86" spans="1:83" x14ac:dyDescent="0.3">
      <c r="A86" t="s">
        <v>13</v>
      </c>
      <c r="B86" t="s">
        <v>9</v>
      </c>
      <c r="C86">
        <v>187411.29</v>
      </c>
      <c r="D86">
        <v>192548.73</v>
      </c>
      <c r="E86">
        <v>197788.14</v>
      </c>
      <c r="F86">
        <v>203167.8</v>
      </c>
      <c r="G86">
        <v>208727.97</v>
      </c>
      <c r="H86">
        <v>214489.44</v>
      </c>
      <c r="I86">
        <v>220463.43</v>
      </c>
      <c r="J86">
        <v>226661.82</v>
      </c>
      <c r="K86">
        <v>233107.38</v>
      </c>
      <c r="L86">
        <v>239856.21</v>
      </c>
      <c r="M86">
        <v>246971.01</v>
      </c>
      <c r="N86">
        <v>254526.03</v>
      </c>
      <c r="O86">
        <v>262424.58</v>
      </c>
      <c r="P86">
        <v>270617.49</v>
      </c>
      <c r="Q86">
        <v>278950.98</v>
      </c>
      <c r="R86">
        <v>287096.7</v>
      </c>
      <c r="S86">
        <v>295943.34000000003</v>
      </c>
      <c r="T86">
        <v>305077.74</v>
      </c>
      <c r="U86">
        <v>314521.68</v>
      </c>
      <c r="V86">
        <v>324303.53999999998</v>
      </c>
      <c r="W86">
        <v>334441.8</v>
      </c>
      <c r="X86">
        <v>344926.23</v>
      </c>
      <c r="Y86">
        <v>355738.68</v>
      </c>
      <c r="Z86">
        <v>366856.71</v>
      </c>
      <c r="AA86">
        <v>378246.33</v>
      </c>
      <c r="AB86">
        <v>389866.62</v>
      </c>
      <c r="AC86">
        <v>401685.57</v>
      </c>
      <c r="AD86">
        <v>413680.08</v>
      </c>
      <c r="AE86">
        <v>425772.6</v>
      </c>
      <c r="AF86">
        <v>437843.01</v>
      </c>
      <c r="AG86">
        <v>449775.81</v>
      </c>
      <c r="AH86">
        <v>461554.5</v>
      </c>
      <c r="AI86">
        <v>473200.86</v>
      </c>
      <c r="AJ86">
        <v>484845.57</v>
      </c>
      <c r="AK86">
        <v>496638.12</v>
      </c>
      <c r="AL86">
        <v>508645.83</v>
      </c>
      <c r="AM86">
        <v>520907.31</v>
      </c>
      <c r="AN86">
        <v>533517.6</v>
      </c>
      <c r="AO86">
        <v>546539.73</v>
      </c>
      <c r="AP86">
        <v>559977</v>
      </c>
      <c r="AQ86">
        <v>573836.01</v>
      </c>
      <c r="AR86">
        <v>588126.66</v>
      </c>
      <c r="AS86">
        <v>602851.92000000004</v>
      </c>
      <c r="AT86">
        <v>617979.12</v>
      </c>
      <c r="AU86">
        <v>633415.19999999995</v>
      </c>
      <c r="AV86">
        <v>649042.35</v>
      </c>
      <c r="AW86">
        <v>664761.56999999995</v>
      </c>
      <c r="AX86">
        <v>680514.78</v>
      </c>
      <c r="AY86">
        <v>696316.83</v>
      </c>
      <c r="AZ86">
        <v>712287.18</v>
      </c>
      <c r="BA86">
        <v>728695.77</v>
      </c>
      <c r="BB86">
        <v>744728.49</v>
      </c>
      <c r="BC86">
        <v>760705.44</v>
      </c>
      <c r="BD86">
        <v>776576.79</v>
      </c>
      <c r="BE86">
        <v>792294.69</v>
      </c>
      <c r="BF86">
        <v>807818.88</v>
      </c>
      <c r="BG86">
        <v>823142.43</v>
      </c>
      <c r="BH86">
        <v>838265.01</v>
      </c>
      <c r="BI86">
        <v>853212.69</v>
      </c>
      <c r="BJ86">
        <v>868025.07</v>
      </c>
      <c r="BK86">
        <v>882736.47</v>
      </c>
      <c r="BL86">
        <v>897382.86</v>
      </c>
      <c r="BM86">
        <v>911995.26</v>
      </c>
      <c r="BN86">
        <v>926599.74</v>
      </c>
      <c r="BO86">
        <v>941239.2</v>
      </c>
      <c r="BP86">
        <v>955983.27</v>
      </c>
      <c r="BQ86">
        <v>970845.48</v>
      </c>
      <c r="BR86">
        <v>985791.18</v>
      </c>
      <c r="BS86">
        <v>1000743.15</v>
      </c>
      <c r="BT86">
        <v>1015643.64</v>
      </c>
      <c r="BU86">
        <v>1030481.43</v>
      </c>
      <c r="BV86">
        <v>1045215.27</v>
      </c>
      <c r="BW86">
        <v>1059772.8899999999</v>
      </c>
      <c r="BX86">
        <v>1074073.1100000001</v>
      </c>
      <c r="BY86">
        <v>1088039.3700000001</v>
      </c>
      <c r="BZ86">
        <v>1101624.81</v>
      </c>
      <c r="CA86">
        <v>1114798.0800000001</v>
      </c>
      <c r="CB86">
        <v>1127544.33</v>
      </c>
      <c r="CC86">
        <v>1139868.51</v>
      </c>
      <c r="CD86">
        <v>1151828.04</v>
      </c>
      <c r="CE86">
        <v>1163475.3899999999</v>
      </c>
    </row>
    <row r="87" spans="1:83" x14ac:dyDescent="0.3">
      <c r="A87" t="s">
        <v>14</v>
      </c>
      <c r="B87" t="s">
        <v>1</v>
      </c>
      <c r="C87">
        <v>1157.18753851416</v>
      </c>
      <c r="D87">
        <v>1063.3153354629801</v>
      </c>
      <c r="E87">
        <v>1397.58395644848</v>
      </c>
      <c r="F87">
        <v>1621.23109126332</v>
      </c>
      <c r="G87">
        <v>1747.77282829262</v>
      </c>
      <c r="H87">
        <v>1782.4788854905501</v>
      </c>
      <c r="I87">
        <v>1745.3289221080599</v>
      </c>
      <c r="J87">
        <v>1681.9552709663899</v>
      </c>
      <c r="K87">
        <v>1623.83142692264</v>
      </c>
      <c r="L87">
        <v>1586.4286413868899</v>
      </c>
      <c r="M87">
        <v>1574.69408196011</v>
      </c>
      <c r="N87">
        <v>1588.01352841222</v>
      </c>
      <c r="O87">
        <v>1621.7828279187399</v>
      </c>
      <c r="P87">
        <v>1669.96068909414</v>
      </c>
      <c r="Q87">
        <v>1725.3146706525899</v>
      </c>
      <c r="R87">
        <v>1779.3597618312699</v>
      </c>
      <c r="S87">
        <v>1831.7105835569901</v>
      </c>
      <c r="T87">
        <v>1858.1413176164001</v>
      </c>
      <c r="U87">
        <v>1861.9313187630501</v>
      </c>
      <c r="V87">
        <v>1845.4400347527701</v>
      </c>
      <c r="W87">
        <v>1818.2008905673299</v>
      </c>
      <c r="X87">
        <v>1788.19305964356</v>
      </c>
      <c r="Y87">
        <v>1758.36655979437</v>
      </c>
      <c r="Z87">
        <v>1729.62431243882</v>
      </c>
      <c r="AA87">
        <v>1701.3567148868001</v>
      </c>
      <c r="AB87">
        <v>1647.1385795276401</v>
      </c>
      <c r="AC87">
        <v>1544.7182576359901</v>
      </c>
      <c r="AD87">
        <v>1404.41040927221</v>
      </c>
      <c r="AE87">
        <v>1241.47353931516</v>
      </c>
      <c r="AF87">
        <v>1104.105713147</v>
      </c>
      <c r="AG87">
        <v>985.46690048024197</v>
      </c>
      <c r="AH87">
        <v>897.56911604890104</v>
      </c>
      <c r="AI87">
        <v>830.45471910366496</v>
      </c>
      <c r="AJ87">
        <v>777.35782910254898</v>
      </c>
      <c r="AK87">
        <v>740.95485837352896</v>
      </c>
      <c r="AL87">
        <v>701.40971395916301</v>
      </c>
      <c r="AM87">
        <v>664.04772220035102</v>
      </c>
      <c r="AN87">
        <v>641.10133341342896</v>
      </c>
      <c r="AO87">
        <v>629.69998316961801</v>
      </c>
      <c r="AP87">
        <v>627.445639926686</v>
      </c>
      <c r="AQ87">
        <v>632.549982632872</v>
      </c>
      <c r="AR87">
        <v>643.68067389544603</v>
      </c>
      <c r="AS87">
        <v>659.79834345343897</v>
      </c>
      <c r="AT87">
        <v>680.03662594145703</v>
      </c>
      <c r="AU87">
        <v>703.63789015244004</v>
      </c>
      <c r="AV87">
        <v>729.93525050487199</v>
      </c>
      <c r="AW87">
        <v>758.31819413057804</v>
      </c>
      <c r="AX87">
        <v>788.58454806887698</v>
      </c>
      <c r="AY87">
        <v>821.05992862041899</v>
      </c>
      <c r="AZ87">
        <v>855.31153426512105</v>
      </c>
      <c r="BA87">
        <v>891.13397019766603</v>
      </c>
      <c r="BB87">
        <v>926.10816449936306</v>
      </c>
      <c r="BC87">
        <v>958.559242770521</v>
      </c>
      <c r="BD87">
        <v>988.14741737579004</v>
      </c>
      <c r="BE87">
        <v>1016.957353213</v>
      </c>
      <c r="BF87">
        <v>1045.93043613381</v>
      </c>
      <c r="BG87">
        <v>1074.76813871577</v>
      </c>
      <c r="BH87">
        <v>1103.3464642438701</v>
      </c>
      <c r="BI87">
        <v>1131.56522630269</v>
      </c>
      <c r="BJ87">
        <v>1159.34805684965</v>
      </c>
      <c r="BK87">
        <v>1186.64187309523</v>
      </c>
      <c r="BL87">
        <v>1213.4147846789399</v>
      </c>
      <c r="BM87">
        <v>1239.65464002624</v>
      </c>
      <c r="BN87">
        <v>1265.3656290373301</v>
      </c>
      <c r="BO87">
        <v>1290.5701598165101</v>
      </c>
      <c r="BP87">
        <v>1315.30952120897</v>
      </c>
      <c r="BQ87">
        <v>1339.6363955183899</v>
      </c>
      <c r="BR87">
        <v>1363.6017100807501</v>
      </c>
      <c r="BS87">
        <v>1387.2468272471399</v>
      </c>
      <c r="BT87">
        <v>1410.6023530688601</v>
      </c>
      <c r="BU87">
        <v>1433.69316027994</v>
      </c>
      <c r="BV87">
        <v>1456.5372061554399</v>
      </c>
      <c r="BW87">
        <v>1479.1382823137999</v>
      </c>
      <c r="BX87">
        <v>1501.48395657839</v>
      </c>
      <c r="BY87">
        <v>1523.54794969658</v>
      </c>
      <c r="BZ87">
        <v>1545.2951747791401</v>
      </c>
      <c r="CA87">
        <v>1566.6869703428699</v>
      </c>
      <c r="CB87">
        <v>1587.68336052426</v>
      </c>
      <c r="CC87">
        <v>1608.2486107437501</v>
      </c>
      <c r="CD87">
        <v>1628.35762318652</v>
      </c>
      <c r="CE87">
        <v>1647.99543680173</v>
      </c>
    </row>
    <row r="88" spans="1:83" x14ac:dyDescent="0.3">
      <c r="A88" t="s">
        <v>14</v>
      </c>
      <c r="B88" t="s">
        <v>137</v>
      </c>
      <c r="C88" s="114">
        <v>179.62669289631199</v>
      </c>
      <c r="D88" s="114">
        <v>178.09295922486399</v>
      </c>
      <c r="E88" s="114">
        <v>212.426552565375</v>
      </c>
      <c r="F88" s="114">
        <v>239.74351451430701</v>
      </c>
      <c r="G88" s="114">
        <v>253.76235010810601</v>
      </c>
      <c r="H88" s="114">
        <v>254.72623270278899</v>
      </c>
      <c r="I88" s="114">
        <v>243.39794649808499</v>
      </c>
      <c r="J88" s="114">
        <v>227.40481704194701</v>
      </c>
      <c r="K88" s="114">
        <v>211.44722255106501</v>
      </c>
      <c r="L88" s="114">
        <v>197.96679467119301</v>
      </c>
      <c r="M88" s="114">
        <v>187.74616877355501</v>
      </c>
      <c r="N88" s="114">
        <v>180.63262965225201</v>
      </c>
      <c r="O88" s="114">
        <v>176.066623732886</v>
      </c>
      <c r="P88" s="114">
        <v>173.26385789907701</v>
      </c>
      <c r="Q88" s="114">
        <v>171.45762662807999</v>
      </c>
      <c r="R88" s="114">
        <v>169.951060106711</v>
      </c>
      <c r="S88" s="114">
        <v>168.00406911785001</v>
      </c>
      <c r="T88" s="114">
        <v>162.719216098071</v>
      </c>
      <c r="U88" s="114">
        <v>155.60162559157601</v>
      </c>
      <c r="V88" s="114">
        <v>146.786766668854</v>
      </c>
      <c r="W88" s="114">
        <v>137.67926222128801</v>
      </c>
      <c r="X88" s="114">
        <v>128.75785861040001</v>
      </c>
      <c r="Y88" s="114">
        <v>120.29573186421401</v>
      </c>
      <c r="Z88" s="114">
        <v>112.37219063791601</v>
      </c>
      <c r="AA88" s="114">
        <v>104.94895365912799</v>
      </c>
      <c r="AB88" s="114">
        <v>95.693185089768804</v>
      </c>
      <c r="AC88" s="114">
        <v>83.734008252280404</v>
      </c>
      <c r="AD88" s="114">
        <v>70.867376071940399</v>
      </c>
      <c r="AE88" s="114">
        <v>58.2791557924429</v>
      </c>
      <c r="AF88" s="114">
        <v>48.9455254059529</v>
      </c>
      <c r="AG88" s="114">
        <v>41.316183638496199</v>
      </c>
      <c r="AH88" s="114">
        <v>35.940079584122302</v>
      </c>
      <c r="AI88" s="114">
        <v>31.785896032790099</v>
      </c>
      <c r="AJ88" s="114">
        <v>28.4642499663919</v>
      </c>
      <c r="AK88" s="114">
        <v>26.112155953464399</v>
      </c>
      <c r="AL88" s="114">
        <v>23.552344878585799</v>
      </c>
      <c r="AM88" s="114">
        <v>21.372012602044499</v>
      </c>
      <c r="AN88" s="114">
        <v>20.008555697448902</v>
      </c>
      <c r="AO88" s="114">
        <v>19.067379898064399</v>
      </c>
      <c r="AP88" s="114">
        <v>18.442121422782002</v>
      </c>
      <c r="AQ88" s="114">
        <v>18.055920193868399</v>
      </c>
      <c r="AR88" s="114">
        <v>17.851913542198702</v>
      </c>
      <c r="AS88" s="114">
        <v>17.7867961669027</v>
      </c>
      <c r="AT88" s="114">
        <v>17.826685478049299</v>
      </c>
      <c r="AU88" s="114">
        <v>17.945901301093201</v>
      </c>
      <c r="AV88" s="114">
        <v>18.1242083593784</v>
      </c>
      <c r="AW88" s="114">
        <v>18.344359203923599</v>
      </c>
      <c r="AX88" s="114">
        <v>18.615073467527399</v>
      </c>
      <c r="AY88" s="114">
        <v>18.9287645078068</v>
      </c>
      <c r="AZ88" s="114">
        <v>19.2677742694028</v>
      </c>
      <c r="BA88" s="114">
        <v>19.621657086840798</v>
      </c>
      <c r="BB88" s="114">
        <v>19.918615201247899</v>
      </c>
      <c r="BC88" s="114">
        <v>20.153950230715001</v>
      </c>
      <c r="BD88" s="114">
        <v>20.323333541593399</v>
      </c>
      <c r="BE88" s="114">
        <v>20.510100342094798</v>
      </c>
      <c r="BF88" s="114">
        <v>20.695130664474799</v>
      </c>
      <c r="BG88" s="114">
        <v>20.875916417990101</v>
      </c>
      <c r="BH88" s="114">
        <v>21.050403340760099</v>
      </c>
      <c r="BI88" s="114">
        <v>21.216457789276301</v>
      </c>
      <c r="BJ88" s="114">
        <v>21.372168447530999</v>
      </c>
      <c r="BK88" s="114">
        <v>21.5162651498263</v>
      </c>
      <c r="BL88" s="114">
        <v>21.647875033904899</v>
      </c>
      <c r="BM88" s="114">
        <v>21.766622169396101</v>
      </c>
      <c r="BN88" s="114">
        <v>21.8725436768297</v>
      </c>
      <c r="BO88" s="114">
        <v>21.965571117444</v>
      </c>
      <c r="BP88" s="114">
        <v>22.0453211911965</v>
      </c>
      <c r="BQ88" s="114">
        <v>22.112898437418099</v>
      </c>
      <c r="BR88" s="114">
        <v>22.170439959151199</v>
      </c>
      <c r="BS88" s="114">
        <v>22.220787683043898</v>
      </c>
      <c r="BT88" s="114">
        <v>22.2660459102703</v>
      </c>
      <c r="BU88" s="114">
        <v>22.307101463757199</v>
      </c>
      <c r="BV88" s="114">
        <v>22.3453268421943</v>
      </c>
      <c r="BW88" s="114">
        <v>22.3824830216093</v>
      </c>
      <c r="BX88" s="114">
        <v>22.420197926277002</v>
      </c>
      <c r="BY88" s="114">
        <v>22.459720885762898</v>
      </c>
      <c r="BZ88" s="114">
        <v>22.5015027965438</v>
      </c>
      <c r="CA88" s="114">
        <v>22.545601013877501</v>
      </c>
      <c r="CB88" s="114">
        <v>22.5917215661858</v>
      </c>
      <c r="CC88" s="114">
        <v>22.639238967018301</v>
      </c>
      <c r="CD88" s="114">
        <v>22.686653904480199</v>
      </c>
      <c r="CE88" s="114">
        <v>22.732756946537901</v>
      </c>
    </row>
    <row r="89" spans="1:83" x14ac:dyDescent="0.3">
      <c r="A89" t="s">
        <v>14</v>
      </c>
      <c r="B89" t="s">
        <v>129</v>
      </c>
      <c r="C89">
        <v>3.7992476161340201</v>
      </c>
      <c r="D89">
        <v>3.6756691224807301</v>
      </c>
      <c r="E89">
        <v>4.4502919250995001</v>
      </c>
      <c r="F89">
        <v>5.0225386328831796</v>
      </c>
      <c r="G89">
        <v>5.2744127008125901</v>
      </c>
      <c r="H89">
        <v>5.24265829989469</v>
      </c>
      <c r="I89">
        <v>5.0039143498224297</v>
      </c>
      <c r="J89">
        <v>4.6966087505608201</v>
      </c>
      <c r="K89">
        <v>4.4117859370664902</v>
      </c>
      <c r="L89">
        <v>4.1894260076618597</v>
      </c>
      <c r="M89">
        <v>4.0379508592197597</v>
      </c>
      <c r="N89">
        <v>3.95005606861882</v>
      </c>
      <c r="O89">
        <v>3.9115517144191698</v>
      </c>
      <c r="P89">
        <v>3.9050086931986598</v>
      </c>
      <c r="Q89">
        <v>3.9135398325777002</v>
      </c>
      <c r="R89">
        <v>3.9217163190115798</v>
      </c>
      <c r="S89">
        <v>3.9165677024570602</v>
      </c>
      <c r="T89">
        <v>3.8562006616209499</v>
      </c>
      <c r="U89">
        <v>3.7499960592520498</v>
      </c>
      <c r="V89">
        <v>3.6061949554432</v>
      </c>
      <c r="W89">
        <v>3.4471726901217501</v>
      </c>
      <c r="X89">
        <v>3.2882786204324099</v>
      </c>
      <c r="Y89">
        <v>3.1358800838955401</v>
      </c>
      <c r="Z89">
        <v>2.9916921680757298</v>
      </c>
      <c r="AA89">
        <v>2.85466998406429</v>
      </c>
      <c r="AB89">
        <v>2.6833532472305199</v>
      </c>
      <c r="AC89">
        <v>2.4458776277958201</v>
      </c>
      <c r="AD89">
        <v>2.16234673070745</v>
      </c>
      <c r="AE89">
        <v>1.8601028823207799</v>
      </c>
      <c r="AF89">
        <v>1.60793370044454</v>
      </c>
      <c r="AG89">
        <v>1.3970938713882901</v>
      </c>
      <c r="AH89">
        <v>1.23662965230005</v>
      </c>
      <c r="AI89">
        <v>1.11313546216202</v>
      </c>
      <c r="AJ89">
        <v>1.0144820266707399</v>
      </c>
      <c r="AK89">
        <v>0.94151556498032496</v>
      </c>
      <c r="AL89">
        <v>0.86873122860055496</v>
      </c>
      <c r="AM89">
        <v>0.801406781021201</v>
      </c>
      <c r="AN89">
        <v>0.75341862657485004</v>
      </c>
      <c r="AO89">
        <v>0.72066419132448301</v>
      </c>
      <c r="AP89">
        <v>0.69926795285625698</v>
      </c>
      <c r="AQ89">
        <v>0.68644115675510198</v>
      </c>
      <c r="AR89">
        <v>0.68012144980216105</v>
      </c>
      <c r="AS89">
        <v>0.67873916394285905</v>
      </c>
      <c r="AT89">
        <v>0.68107625482004397</v>
      </c>
      <c r="AU89">
        <v>0.68619580790066503</v>
      </c>
      <c r="AV89">
        <v>0.69336090477699797</v>
      </c>
      <c r="AW89">
        <v>0.70194383737394495</v>
      </c>
      <c r="AX89">
        <v>0.71296637071069502</v>
      </c>
      <c r="AY89">
        <v>0.72544686246141599</v>
      </c>
      <c r="AZ89">
        <v>0.73874059354547905</v>
      </c>
      <c r="BA89">
        <v>0.75234817834270296</v>
      </c>
      <c r="BB89">
        <v>0.76491818722760696</v>
      </c>
      <c r="BC89">
        <v>0.77509448372301604</v>
      </c>
      <c r="BD89">
        <v>0.78269982055162302</v>
      </c>
      <c r="BE89">
        <v>0.78965255152584402</v>
      </c>
      <c r="BF89">
        <v>0.79653693709484197</v>
      </c>
      <c r="BG89">
        <v>0.803258429118621</v>
      </c>
      <c r="BH89">
        <v>0.80973951509097997</v>
      </c>
      <c r="BI89">
        <v>0.81590013513882298</v>
      </c>
      <c r="BJ89">
        <v>0.82166891544713305</v>
      </c>
      <c r="BK89">
        <v>0.82699887012956597</v>
      </c>
      <c r="BL89">
        <v>0.83185811395584597</v>
      </c>
      <c r="BM89">
        <v>0.83623355754800599</v>
      </c>
      <c r="BN89">
        <v>0.84012763900444798</v>
      </c>
      <c r="BO89">
        <v>0.84353889957821304</v>
      </c>
      <c r="BP89">
        <v>0.84645411529563097</v>
      </c>
      <c r="BQ89">
        <v>0.84891583411930105</v>
      </c>
      <c r="BR89">
        <v>0.85100497779420003</v>
      </c>
      <c r="BS89">
        <v>0.85282847248753202</v>
      </c>
      <c r="BT89">
        <v>0.85446521698298294</v>
      </c>
      <c r="BU89">
        <v>0.85594825393191398</v>
      </c>
      <c r="BV89">
        <v>0.85732869140017098</v>
      </c>
      <c r="BW89">
        <v>0.85867196040490101</v>
      </c>
      <c r="BX89">
        <v>0.86003828434900398</v>
      </c>
      <c r="BY89">
        <v>0.86147360254721195</v>
      </c>
      <c r="BZ89">
        <v>0.86299397311175297</v>
      </c>
      <c r="CA89">
        <v>0.86460085641909401</v>
      </c>
      <c r="CB89">
        <v>0.86628270225654103</v>
      </c>
      <c r="CC89">
        <v>0.86801578577175098</v>
      </c>
      <c r="CD89">
        <v>0.86974394469958505</v>
      </c>
      <c r="CE89">
        <v>0.87142200840127204</v>
      </c>
    </row>
    <row r="90" spans="1:83" x14ac:dyDescent="0.3">
      <c r="A90" t="s">
        <v>14</v>
      </c>
      <c r="B90" t="s">
        <v>130</v>
      </c>
      <c r="C90">
        <v>38.090143195174001</v>
      </c>
      <c r="D90">
        <v>36.404402395041998</v>
      </c>
      <c r="E90">
        <v>36.006821872407997</v>
      </c>
      <c r="F90">
        <v>36.801410529657097</v>
      </c>
      <c r="G90">
        <v>38.107193652964497</v>
      </c>
      <c r="H90">
        <v>39.3165364696629</v>
      </c>
      <c r="I90">
        <v>40.045297164289003</v>
      </c>
      <c r="J90">
        <v>40.165027669262599</v>
      </c>
      <c r="K90">
        <v>39.762487215520999</v>
      </c>
      <c r="L90">
        <v>39.006899132702003</v>
      </c>
      <c r="M90">
        <v>38.071713673962201</v>
      </c>
      <c r="N90">
        <v>37.095927579146299</v>
      </c>
      <c r="O90">
        <v>36.196257889858202</v>
      </c>
      <c r="P90">
        <v>35.431998338285901</v>
      </c>
      <c r="Q90">
        <v>34.833313718585202</v>
      </c>
      <c r="R90">
        <v>34.414234372983799</v>
      </c>
      <c r="S90">
        <v>34.030269867418902</v>
      </c>
      <c r="T90">
        <v>33.666816048690301</v>
      </c>
      <c r="U90">
        <v>33.233669160493299</v>
      </c>
      <c r="V90">
        <v>32.6768093615173</v>
      </c>
      <c r="W90">
        <v>31.975569285479502</v>
      </c>
      <c r="X90">
        <v>31.1505093345387</v>
      </c>
      <c r="Y90">
        <v>30.234575896776398</v>
      </c>
      <c r="Z90">
        <v>29.2603137977902</v>
      </c>
      <c r="AA90">
        <v>28.2545038861</v>
      </c>
      <c r="AB90">
        <v>27.2045442491907</v>
      </c>
      <c r="AC90">
        <v>26.0371776930686</v>
      </c>
      <c r="AD90">
        <v>24.683070589479499</v>
      </c>
      <c r="AE90">
        <v>23.129410860191602</v>
      </c>
      <c r="AF90">
        <v>21.446498179193998</v>
      </c>
      <c r="AG90">
        <v>19.736842471571901</v>
      </c>
      <c r="AH90">
        <v>18.000030492503601</v>
      </c>
      <c r="AI90">
        <v>16.321812434907301</v>
      </c>
      <c r="AJ90">
        <v>14.7456108839599</v>
      </c>
      <c r="AK90">
        <v>13.297435668223301</v>
      </c>
      <c r="AL90">
        <v>11.9814793935053</v>
      </c>
      <c r="AM90">
        <v>10.7826663683629</v>
      </c>
      <c r="AN90">
        <v>9.7038881503976206</v>
      </c>
      <c r="AO90">
        <v>8.7554580609979205</v>
      </c>
      <c r="AP90">
        <v>7.9377186606012904</v>
      </c>
      <c r="AQ90">
        <v>7.2440532375762796</v>
      </c>
      <c r="AR90">
        <v>6.6639722433087396</v>
      </c>
      <c r="AS90">
        <v>6.1852165696143704</v>
      </c>
      <c r="AT90">
        <v>5.7952365668132497</v>
      </c>
      <c r="AU90">
        <v>5.48204469062338</v>
      </c>
      <c r="AV90">
        <v>5.2342837521529999</v>
      </c>
      <c r="AW90">
        <v>5.04121491040181</v>
      </c>
      <c r="AX90">
        <v>4.9133556389519999</v>
      </c>
      <c r="AY90">
        <v>4.8372745482225801</v>
      </c>
      <c r="AZ90">
        <v>4.8012105802763303</v>
      </c>
      <c r="BA90">
        <v>4.7946016871678401</v>
      </c>
      <c r="BB90">
        <v>4.8146993578577</v>
      </c>
      <c r="BC90">
        <v>4.8499733015131197</v>
      </c>
      <c r="BD90">
        <v>4.8930239411629701</v>
      </c>
      <c r="BE90">
        <v>4.9393306015572698</v>
      </c>
      <c r="BF90">
        <v>4.9880289138813696</v>
      </c>
      <c r="BG90">
        <v>5.03831823110316</v>
      </c>
      <c r="BH90">
        <v>5.0894289976742604</v>
      </c>
      <c r="BI90">
        <v>5.1405212183408304</v>
      </c>
      <c r="BJ90">
        <v>5.1907775976864698</v>
      </c>
      <c r="BK90">
        <v>5.2395230528248602</v>
      </c>
      <c r="BL90">
        <v>5.2861823467165197</v>
      </c>
      <c r="BM90">
        <v>5.3303159840336001</v>
      </c>
      <c r="BN90">
        <v>5.3716125741310998</v>
      </c>
      <c r="BO90">
        <v>5.40975592759552</v>
      </c>
      <c r="BP90">
        <v>5.4443681115187896</v>
      </c>
      <c r="BQ90">
        <v>5.47547774829955</v>
      </c>
      <c r="BR90">
        <v>5.50344273311421</v>
      </c>
      <c r="BS90">
        <v>5.5288818936261901</v>
      </c>
      <c r="BT90">
        <v>5.5523004106837899</v>
      </c>
      <c r="BU90">
        <v>5.5739354800034002</v>
      </c>
      <c r="BV90">
        <v>5.5941733559303</v>
      </c>
      <c r="BW90">
        <v>5.6135363815561803</v>
      </c>
      <c r="BX90">
        <v>5.63254873317016</v>
      </c>
      <c r="BY90">
        <v>5.65165876509701</v>
      </c>
      <c r="BZ90">
        <v>5.6711117879559296</v>
      </c>
      <c r="CA90">
        <v>5.69103578700763</v>
      </c>
      <c r="CB90">
        <v>5.7114470464808296</v>
      </c>
      <c r="CC90">
        <v>5.7322458111733399</v>
      </c>
      <c r="CD90">
        <v>5.7530671082391596</v>
      </c>
      <c r="CE90">
        <v>5.7735849788011198</v>
      </c>
    </row>
    <row r="91" spans="1:83" x14ac:dyDescent="0.3">
      <c r="A91" t="s">
        <v>14</v>
      </c>
      <c r="B91" t="s">
        <v>131</v>
      </c>
      <c r="C91">
        <v>2.1854758202509199</v>
      </c>
      <c r="D91">
        <v>3.3513643861564999</v>
      </c>
      <c r="E91">
        <v>4.0354442743390502</v>
      </c>
      <c r="F91">
        <v>4.4856429909374897</v>
      </c>
      <c r="G91">
        <v>4.8306249273150303</v>
      </c>
      <c r="H91">
        <v>5.1175081296951097</v>
      </c>
      <c r="I91">
        <v>5.3505489724786504</v>
      </c>
      <c r="J91">
        <v>5.5190438308693999</v>
      </c>
      <c r="K91">
        <v>5.6158459753352297</v>
      </c>
      <c r="L91">
        <v>5.6432031806172898</v>
      </c>
      <c r="M91">
        <v>5.6118754349709903</v>
      </c>
      <c r="N91">
        <v>5.5369794001875299</v>
      </c>
      <c r="O91">
        <v>5.4379841859081299</v>
      </c>
      <c r="P91">
        <v>5.3307027666567803</v>
      </c>
      <c r="Q91">
        <v>5.2288666238669403</v>
      </c>
      <c r="R91">
        <v>5.1444080700115302</v>
      </c>
      <c r="S91">
        <v>5.06334847274226</v>
      </c>
      <c r="T91">
        <v>4.9925759548735202</v>
      </c>
      <c r="U91">
        <v>4.9265701889661502</v>
      </c>
      <c r="V91">
        <v>4.8581055591559998</v>
      </c>
      <c r="W91">
        <v>4.7807397144007098</v>
      </c>
      <c r="X91">
        <v>4.6908958608380704</v>
      </c>
      <c r="Y91">
        <v>4.5878585916871701</v>
      </c>
      <c r="Z91">
        <v>4.4729232102954404</v>
      </c>
      <c r="AA91">
        <v>4.3485275570510797</v>
      </c>
      <c r="AB91">
        <v>4.2168110415554096</v>
      </c>
      <c r="AC91">
        <v>4.0764652059792397</v>
      </c>
      <c r="AD91">
        <v>3.9223512654720198</v>
      </c>
      <c r="AE91">
        <v>3.7494835855483499</v>
      </c>
      <c r="AF91">
        <v>3.5562080034811498</v>
      </c>
      <c r="AG91">
        <v>3.34650426147667</v>
      </c>
      <c r="AH91">
        <v>3.12437433238326</v>
      </c>
      <c r="AI91">
        <v>2.8948543312133102</v>
      </c>
      <c r="AJ91">
        <v>2.66400001019823</v>
      </c>
      <c r="AK91">
        <v>2.4375201041029899</v>
      </c>
      <c r="AL91">
        <v>2.22057211759798</v>
      </c>
      <c r="AM91">
        <v>2.01603764741543</v>
      </c>
      <c r="AN91">
        <v>1.8253038393669101</v>
      </c>
      <c r="AO91">
        <v>1.6499585837394499</v>
      </c>
      <c r="AP91">
        <v>1.4914448085494301</v>
      </c>
      <c r="AQ91">
        <v>1.3504674909316501</v>
      </c>
      <c r="AR91">
        <v>1.2269900445133901</v>
      </c>
      <c r="AS91">
        <v>1.12038111707611</v>
      </c>
      <c r="AT91">
        <v>1.02961686255441</v>
      </c>
      <c r="AU91">
        <v>0.95344554283900396</v>
      </c>
      <c r="AV91">
        <v>0.89043920275313204</v>
      </c>
      <c r="AW91">
        <v>0.83904926354331899</v>
      </c>
      <c r="AX91">
        <v>0.79827333633318398</v>
      </c>
      <c r="AY91">
        <v>0.76727458838510099</v>
      </c>
      <c r="AZ91">
        <v>0.74478266514402303</v>
      </c>
      <c r="BA91">
        <v>0.72930236787496405</v>
      </c>
      <c r="BB91">
        <v>0.72044394745646501</v>
      </c>
      <c r="BC91">
        <v>0.716615299837566</v>
      </c>
      <c r="BD91">
        <v>0.71661355411463501</v>
      </c>
      <c r="BE91">
        <v>0.71934488402760799</v>
      </c>
      <c r="BF91">
        <v>0.72398645045973098</v>
      </c>
      <c r="BG91">
        <v>0.72994924847178799</v>
      </c>
      <c r="BH91">
        <v>0.73681187911766599</v>
      </c>
      <c r="BI91">
        <v>0.74424458846422703</v>
      </c>
      <c r="BJ91">
        <v>0.75198440063837901</v>
      </c>
      <c r="BK91">
        <v>0.75982857310611196</v>
      </c>
      <c r="BL91">
        <v>0.76761398854648</v>
      </c>
      <c r="BM91">
        <v>0.77521356604786695</v>
      </c>
      <c r="BN91">
        <v>0.78253005335711701</v>
      </c>
      <c r="BO91">
        <v>0.789473422854024</v>
      </c>
      <c r="BP91">
        <v>0.79595019923698995</v>
      </c>
      <c r="BQ91">
        <v>0.80193072969678103</v>
      </c>
      <c r="BR91">
        <v>0.80743891443466898</v>
      </c>
      <c r="BS91">
        <v>0.81254345352407498</v>
      </c>
      <c r="BT91">
        <v>0.81730340498564302</v>
      </c>
      <c r="BU91">
        <v>0.82174444479995201</v>
      </c>
      <c r="BV91">
        <v>0.82591881844316195</v>
      </c>
      <c r="BW91">
        <v>0.82990318055255097</v>
      </c>
      <c r="BX91">
        <v>0.833778639734018</v>
      </c>
      <c r="BY91">
        <v>0.83761862132157905</v>
      </c>
      <c r="BZ91">
        <v>0.84146887768631196</v>
      </c>
      <c r="CA91">
        <v>0.84535868977209405</v>
      </c>
      <c r="CB91">
        <v>0.84930055402565496</v>
      </c>
      <c r="CC91">
        <v>0.85328849471106105</v>
      </c>
      <c r="CD91">
        <v>0.85727487599816599</v>
      </c>
      <c r="CE91">
        <v>0.86121497217593901</v>
      </c>
    </row>
    <row r="92" spans="1:83" x14ac:dyDescent="0.3">
      <c r="A92" t="s">
        <v>14</v>
      </c>
      <c r="B92" t="s">
        <v>132</v>
      </c>
      <c r="C92">
        <v>5.9251333859159496</v>
      </c>
      <c r="D92">
        <v>2.6065289153981501</v>
      </c>
      <c r="E92">
        <v>2.2101984314971399</v>
      </c>
      <c r="F92">
        <v>2.2490763871130799</v>
      </c>
      <c r="G92">
        <v>2.34141992613824</v>
      </c>
      <c r="H92">
        <v>2.4097721714836098</v>
      </c>
      <c r="I92">
        <v>2.4339557921074801</v>
      </c>
      <c r="J92">
        <v>2.4164677970705699</v>
      </c>
      <c r="K92">
        <v>2.3710740814732998</v>
      </c>
      <c r="L92">
        <v>2.3116625058920999</v>
      </c>
      <c r="M92">
        <v>2.2489454098077202</v>
      </c>
      <c r="N92">
        <v>2.1899150339716802</v>
      </c>
      <c r="O92">
        <v>2.1395752578471599</v>
      </c>
      <c r="P92">
        <v>2.0994983385773498</v>
      </c>
      <c r="Q92">
        <v>2.0697717820029502</v>
      </c>
      <c r="R92">
        <v>2.0497966414514299</v>
      </c>
      <c r="S92">
        <v>2.03052656001721</v>
      </c>
      <c r="T92">
        <v>2.0093608970645498</v>
      </c>
      <c r="U92">
        <v>1.98054705954454</v>
      </c>
      <c r="V92">
        <v>1.94204396081852</v>
      </c>
      <c r="W92">
        <v>1.8940870918459201</v>
      </c>
      <c r="X92">
        <v>1.83937111949469</v>
      </c>
      <c r="Y92">
        <v>1.78041299807867</v>
      </c>
      <c r="Z92">
        <v>1.7191847263802</v>
      </c>
      <c r="AA92">
        <v>1.6570531931439401</v>
      </c>
      <c r="AB92">
        <v>1.5913873582506399</v>
      </c>
      <c r="AC92">
        <v>1.5155483432246699</v>
      </c>
      <c r="AD92">
        <v>1.4258182361662799</v>
      </c>
      <c r="AE92">
        <v>1.3234614112939</v>
      </c>
      <c r="AF92">
        <v>1.2163542475011899</v>
      </c>
      <c r="AG92">
        <v>1.1115171798686001</v>
      </c>
      <c r="AH92">
        <v>1.0483869847638201</v>
      </c>
      <c r="AI92">
        <v>0.98982558075347804</v>
      </c>
      <c r="AJ92">
        <v>0.93212801673666701</v>
      </c>
      <c r="AK92">
        <v>0.876387572424973</v>
      </c>
      <c r="AL92">
        <v>0.82251550405898</v>
      </c>
      <c r="AM92">
        <v>0.76987662947605195</v>
      </c>
      <c r="AN92">
        <v>0.72025966634531402</v>
      </c>
      <c r="AO92">
        <v>0.67555303393660904</v>
      </c>
      <c r="AP92">
        <v>0.63649448828542099</v>
      </c>
      <c r="AQ92">
        <v>0.60333063342693505</v>
      </c>
      <c r="AR92">
        <v>0.57601022268552904</v>
      </c>
      <c r="AS92">
        <v>0.55428640254644401</v>
      </c>
      <c r="AT92">
        <v>0.53780075967549401</v>
      </c>
      <c r="AU92">
        <v>0.52614179029450203</v>
      </c>
      <c r="AV92">
        <v>0.51884810414350402</v>
      </c>
      <c r="AW92">
        <v>0.51540682925145398</v>
      </c>
      <c r="AX92">
        <v>0.50602780696307104</v>
      </c>
      <c r="AY92">
        <v>0.49998343189678801</v>
      </c>
      <c r="AZ92">
        <v>0.49753088093971598</v>
      </c>
      <c r="BA92">
        <v>0.497826517438891</v>
      </c>
      <c r="BB92">
        <v>0.50061764667577202</v>
      </c>
      <c r="BC92">
        <v>0.50469186593668902</v>
      </c>
      <c r="BD92">
        <v>0.50932704028841802</v>
      </c>
      <c r="BE92">
        <v>0.51415629400865004</v>
      </c>
      <c r="BF92">
        <v>0.51918930747686298</v>
      </c>
      <c r="BG92">
        <v>0.52436021019261903</v>
      </c>
      <c r="BH92">
        <v>0.52959332539404502</v>
      </c>
      <c r="BI92">
        <v>0.53480439319245399</v>
      </c>
      <c r="BJ92">
        <v>0.53991166198255303</v>
      </c>
      <c r="BK92">
        <v>0.54484835536017395</v>
      </c>
      <c r="BL92">
        <v>0.54955810926327497</v>
      </c>
      <c r="BM92">
        <v>0.55399858667939195</v>
      </c>
      <c r="BN92">
        <v>0.55814055335397394</v>
      </c>
      <c r="BO92">
        <v>0.56195407056776503</v>
      </c>
      <c r="BP92">
        <v>0.56540262843928701</v>
      </c>
      <c r="BQ92">
        <v>0.56849166808903795</v>
      </c>
      <c r="BR92">
        <v>0.57126020082355899</v>
      </c>
      <c r="BS92">
        <v>0.57377353503749295</v>
      </c>
      <c r="BT92">
        <v>0.57608445037892997</v>
      </c>
      <c r="BU92">
        <v>0.578217474821342</v>
      </c>
      <c r="BV92">
        <v>0.58021233707077802</v>
      </c>
      <c r="BW92">
        <v>0.582122533437469</v>
      </c>
      <c r="BX92">
        <v>0.58400139533276696</v>
      </c>
      <c r="BY92">
        <v>0.585894162742022</v>
      </c>
      <c r="BZ92">
        <v>0.58782498029651797</v>
      </c>
      <c r="CA92">
        <v>0.58980596789002804</v>
      </c>
      <c r="CB92">
        <v>0.59183787317701098</v>
      </c>
      <c r="CC92">
        <v>0.59390970676123001</v>
      </c>
      <c r="CD92">
        <v>0.59598337568663395</v>
      </c>
      <c r="CE92">
        <v>0.59802519237616203</v>
      </c>
    </row>
    <row r="93" spans="1:83" x14ac:dyDescent="0.3">
      <c r="A93" t="s">
        <v>14</v>
      </c>
      <c r="B93" t="s">
        <v>133</v>
      </c>
      <c r="C93">
        <v>85.596825877897402</v>
      </c>
      <c r="D93">
        <v>82.858938384114794</v>
      </c>
      <c r="E93">
        <v>81.254365985938605</v>
      </c>
      <c r="F93">
        <v>80.5546239008263</v>
      </c>
      <c r="G93">
        <v>80.404895552918106</v>
      </c>
      <c r="H93">
        <v>80.437212350878298</v>
      </c>
      <c r="I93">
        <v>80.375866986176803</v>
      </c>
      <c r="J93">
        <v>80.092986355726794</v>
      </c>
      <c r="K93">
        <v>79.5849829807768</v>
      </c>
      <c r="L93">
        <v>78.898471312719906</v>
      </c>
      <c r="M93">
        <v>78.097501963709902</v>
      </c>
      <c r="N93">
        <v>77.240568154913902</v>
      </c>
      <c r="O93">
        <v>76.416893087059194</v>
      </c>
      <c r="P93">
        <v>75.674531002193703</v>
      </c>
      <c r="Q93">
        <v>75.061599062576704</v>
      </c>
      <c r="R93">
        <v>74.636608120729207</v>
      </c>
      <c r="S93">
        <v>74.163198855377004</v>
      </c>
      <c r="T93">
        <v>73.700626824847404</v>
      </c>
      <c r="U93">
        <v>73.187205087540605</v>
      </c>
      <c r="V93">
        <v>72.580128773581606</v>
      </c>
      <c r="W93">
        <v>71.860756073061395</v>
      </c>
      <c r="X93">
        <v>71.039750106725705</v>
      </c>
      <c r="Y93">
        <v>70.135081509977994</v>
      </c>
      <c r="Z93">
        <v>69.165728034017604</v>
      </c>
      <c r="AA93">
        <v>68.149320969648798</v>
      </c>
      <c r="AB93">
        <v>67.064039533711806</v>
      </c>
      <c r="AC93">
        <v>65.843002497629499</v>
      </c>
      <c r="AD93">
        <v>64.431674771544905</v>
      </c>
      <c r="AE93">
        <v>62.818269084352202</v>
      </c>
      <c r="AF93">
        <v>61.068888360692497</v>
      </c>
      <c r="AG93">
        <v>59.250317483690402</v>
      </c>
      <c r="AH93">
        <v>57.4168106984311</v>
      </c>
      <c r="AI93">
        <v>55.6042463807376</v>
      </c>
      <c r="AJ93">
        <v>53.819790021230702</v>
      </c>
      <c r="AK93">
        <v>52.071717826842203</v>
      </c>
      <c r="AL93">
        <v>50.354148984547898</v>
      </c>
      <c r="AM93">
        <v>48.663005398395001</v>
      </c>
      <c r="AN93">
        <v>47.009942972589698</v>
      </c>
      <c r="AO93">
        <v>45.410294442473699</v>
      </c>
      <c r="AP93">
        <v>43.877885491631403</v>
      </c>
      <c r="AQ93">
        <v>42.421885433516202</v>
      </c>
      <c r="AR93">
        <v>41.047994959986902</v>
      </c>
      <c r="AS93">
        <v>39.759923147870701</v>
      </c>
      <c r="AT93">
        <v>38.561509624956798</v>
      </c>
      <c r="AU93">
        <v>37.4579138047973</v>
      </c>
      <c r="AV93">
        <v>36.4531037743849</v>
      </c>
      <c r="AW93">
        <v>35.547702011188903</v>
      </c>
      <c r="AX93">
        <v>34.739043918594298</v>
      </c>
      <c r="AY93">
        <v>34.0214528876052</v>
      </c>
      <c r="AZ93">
        <v>33.3843521865087</v>
      </c>
      <c r="BA93">
        <v>32.811371616492302</v>
      </c>
      <c r="BB93">
        <v>32.331928572350201</v>
      </c>
      <c r="BC93">
        <v>31.9206046908463</v>
      </c>
      <c r="BD93">
        <v>31.569497773185599</v>
      </c>
      <c r="BE93">
        <v>31.273370385525698</v>
      </c>
      <c r="BF93">
        <v>31.029033390099301</v>
      </c>
      <c r="BG93">
        <v>30.831874955503601</v>
      </c>
      <c r="BH93">
        <v>30.677334286327198</v>
      </c>
      <c r="BI93">
        <v>30.5602363694526</v>
      </c>
      <c r="BJ93">
        <v>30.475340800752299</v>
      </c>
      <c r="BK93">
        <v>30.4180093806212</v>
      </c>
      <c r="BL93">
        <v>30.3839304102105</v>
      </c>
      <c r="BM93">
        <v>30.369320881080501</v>
      </c>
      <c r="BN93">
        <v>30.370891269245298</v>
      </c>
      <c r="BO93">
        <v>30.385126276490102</v>
      </c>
      <c r="BP93">
        <v>30.408014112190401</v>
      </c>
      <c r="BQ93">
        <v>30.437656177932698</v>
      </c>
      <c r="BR93">
        <v>30.473841698507702</v>
      </c>
      <c r="BS93">
        <v>30.517727064136601</v>
      </c>
      <c r="BT93">
        <v>30.5698765333957</v>
      </c>
      <c r="BU93">
        <v>30.629515354315501</v>
      </c>
      <c r="BV93">
        <v>30.696839296110401</v>
      </c>
      <c r="BW93">
        <v>30.772956352981499</v>
      </c>
      <c r="BX93">
        <v>30.859184529449902</v>
      </c>
      <c r="BY93">
        <v>30.956653783184301</v>
      </c>
      <c r="BZ93">
        <v>31.065624492670999</v>
      </c>
      <c r="CA93">
        <v>31.185935178361401</v>
      </c>
      <c r="CB93">
        <v>31.317001909331001</v>
      </c>
      <c r="CC93">
        <v>31.457755051505099</v>
      </c>
      <c r="CD93">
        <v>31.605787211328099</v>
      </c>
      <c r="CE93">
        <v>31.758955136441401</v>
      </c>
    </row>
    <row r="94" spans="1:83" x14ac:dyDescent="0.3">
      <c r="A94" t="s">
        <v>14</v>
      </c>
      <c r="B94" t="s">
        <v>138</v>
      </c>
      <c r="C94">
        <v>50.000000017474903</v>
      </c>
      <c r="D94">
        <v>46.037964819077402</v>
      </c>
      <c r="E94">
        <v>46.7027565033437</v>
      </c>
      <c r="F94">
        <v>48.558668540590901</v>
      </c>
      <c r="G94">
        <v>50.553651207230303</v>
      </c>
      <c r="H94">
        <v>52.086475070736299</v>
      </c>
      <c r="I94">
        <v>52.833716278697601</v>
      </c>
      <c r="J94">
        <v>52.7971480477634</v>
      </c>
      <c r="K94">
        <v>52.161193209395996</v>
      </c>
      <c r="L94">
        <v>51.151190826873197</v>
      </c>
      <c r="M94">
        <v>49.9704853779606</v>
      </c>
      <c r="N94">
        <v>48.772878081924297</v>
      </c>
      <c r="O94">
        <v>47.685369048032598</v>
      </c>
      <c r="P94">
        <v>46.7672081367187</v>
      </c>
      <c r="Q94">
        <v>46.045491957032802</v>
      </c>
      <c r="R94">
        <v>45.530155403458302</v>
      </c>
      <c r="S94">
        <v>45.040712602635402</v>
      </c>
      <c r="T94">
        <v>44.524953562249301</v>
      </c>
      <c r="U94">
        <v>43.890782468256099</v>
      </c>
      <c r="V94">
        <v>43.083153836934997</v>
      </c>
      <c r="W94">
        <v>42.097568781847798</v>
      </c>
      <c r="X94">
        <v>40.969054935303902</v>
      </c>
      <c r="Y94">
        <v>39.738727570437803</v>
      </c>
      <c r="Z94">
        <v>38.444113902541602</v>
      </c>
      <c r="AA94">
        <v>37.1147546203593</v>
      </c>
      <c r="AB94">
        <v>35.696095896227298</v>
      </c>
      <c r="AC94">
        <v>34.0750688700683</v>
      </c>
      <c r="AD94">
        <v>32.193586821825299</v>
      </c>
      <c r="AE94">
        <v>30.0624587393546</v>
      </c>
      <c r="AF94">
        <v>27.8269941306209</v>
      </c>
      <c r="AG94">
        <v>25.5919577843055</v>
      </c>
      <c r="AH94">
        <v>23.409421461950799</v>
      </c>
      <c r="AI94">
        <v>21.319627809036099</v>
      </c>
      <c r="AJ94">
        <v>19.356220937565499</v>
      </c>
      <c r="AK94">
        <v>17.552858909731601</v>
      </c>
      <c r="AL94">
        <v>15.8932982437628</v>
      </c>
      <c r="AM94">
        <v>14.3699874262756</v>
      </c>
      <c r="AN94">
        <v>13.0028702826847</v>
      </c>
      <c r="AO94">
        <v>11.801633869998501</v>
      </c>
      <c r="AP94">
        <v>10.7649259102924</v>
      </c>
      <c r="AQ94">
        <v>9.8842925186899606</v>
      </c>
      <c r="AR94">
        <v>9.1470939603098191</v>
      </c>
      <c r="AS94">
        <v>8.5386232531797805</v>
      </c>
      <c r="AT94">
        <v>8.0437304438632005</v>
      </c>
      <c r="AU94">
        <v>7.6478278316575503</v>
      </c>
      <c r="AV94">
        <v>7.3369319638266299</v>
      </c>
      <c r="AW94">
        <v>7.0976148405705297</v>
      </c>
      <c r="AX94">
        <v>6.9306231529589502</v>
      </c>
      <c r="AY94">
        <v>6.8299794309658797</v>
      </c>
      <c r="AZ94">
        <v>6.7822647199055499</v>
      </c>
      <c r="BA94">
        <v>6.7740787508244003</v>
      </c>
      <c r="BB94">
        <v>6.8006791392175501</v>
      </c>
      <c r="BC94">
        <v>6.8463749510103904</v>
      </c>
      <c r="BD94">
        <v>6.9016643561176503</v>
      </c>
      <c r="BE94">
        <v>6.9624843311193798</v>
      </c>
      <c r="BF94">
        <v>7.0277416089128097</v>
      </c>
      <c r="BG94">
        <v>7.0958861188861801</v>
      </c>
      <c r="BH94">
        <v>7.16557371727695</v>
      </c>
      <c r="BI94">
        <v>7.2354703351363296</v>
      </c>
      <c r="BJ94">
        <v>7.3043425757545402</v>
      </c>
      <c r="BK94">
        <v>7.3711988514207096</v>
      </c>
      <c r="BL94">
        <v>7.43521255848212</v>
      </c>
      <c r="BM94">
        <v>7.4957616943088698</v>
      </c>
      <c r="BN94">
        <v>7.5524108198466404</v>
      </c>
      <c r="BO94">
        <v>7.6047223205955197</v>
      </c>
      <c r="BP94">
        <v>7.6521750544906899</v>
      </c>
      <c r="BQ94">
        <v>7.6948159802046696</v>
      </c>
      <c r="BR94">
        <v>7.7331468261666396</v>
      </c>
      <c r="BS94">
        <v>7.76802735467529</v>
      </c>
      <c r="BT94">
        <v>7.8001534830313499</v>
      </c>
      <c r="BU94">
        <v>7.8298456535566103</v>
      </c>
      <c r="BV94">
        <v>7.8576332028444096</v>
      </c>
      <c r="BW94">
        <v>7.8842340559510999</v>
      </c>
      <c r="BX94">
        <v>7.9103670525859497</v>
      </c>
      <c r="BY94">
        <v>7.9366451517078298</v>
      </c>
      <c r="BZ94">
        <v>7.9633996190505103</v>
      </c>
      <c r="CA94">
        <v>7.9908013010888403</v>
      </c>
      <c r="CB94">
        <v>8.01886817594003</v>
      </c>
      <c r="CC94">
        <v>8.0474597984173908</v>
      </c>
      <c r="CD94">
        <v>8.0760693046235392</v>
      </c>
      <c r="CE94">
        <v>8.1042471517544907</v>
      </c>
    </row>
    <row r="95" spans="1:83" x14ac:dyDescent="0.3">
      <c r="A95" t="s">
        <v>14</v>
      </c>
      <c r="B95" t="s">
        <v>2</v>
      </c>
      <c r="C95">
        <v>1306.1999000000001</v>
      </c>
      <c r="D95">
        <v>1314.9337219470699</v>
      </c>
      <c r="E95">
        <v>1350.7141547346901</v>
      </c>
      <c r="F95">
        <v>1387.4523682072499</v>
      </c>
      <c r="G95">
        <v>1425.4233017613501</v>
      </c>
      <c r="H95">
        <v>1464.76893229855</v>
      </c>
      <c r="I95">
        <v>1505.56588227363</v>
      </c>
      <c r="J95">
        <v>1547.8952813446001</v>
      </c>
      <c r="K95">
        <v>1591.9126280226801</v>
      </c>
      <c r="L95">
        <v>1638.00103458183</v>
      </c>
      <c r="M95">
        <v>1686.58868532826</v>
      </c>
      <c r="N95">
        <v>1738.18264062459</v>
      </c>
      <c r="O95">
        <v>1792.1225951986</v>
      </c>
      <c r="P95">
        <v>1848.0727624101901</v>
      </c>
      <c r="Q95">
        <v>1904.98296390832</v>
      </c>
      <c r="R95">
        <v>1960.6108660894299</v>
      </c>
      <c r="S95">
        <v>2021.0254180936199</v>
      </c>
      <c r="T95">
        <v>2083.4051107031401</v>
      </c>
      <c r="U95">
        <v>2147.8986816243601</v>
      </c>
      <c r="V95">
        <v>2214.69994059586</v>
      </c>
      <c r="W95">
        <v>2283.93508930792</v>
      </c>
      <c r="X95">
        <v>2355.5342661105601</v>
      </c>
      <c r="Y95">
        <v>2429.3735229151398</v>
      </c>
      <c r="Z95">
        <v>2505.2996148120801</v>
      </c>
      <c r="AA95">
        <v>2583.0804208353802</v>
      </c>
      <c r="AB95">
        <v>2662.4364943852001</v>
      </c>
      <c r="AC95">
        <v>2743.1492361052101</v>
      </c>
      <c r="AD95">
        <v>2825.0608938825999</v>
      </c>
      <c r="AE95">
        <v>2907.6418713386502</v>
      </c>
      <c r="AF95">
        <v>2990.0718574867101</v>
      </c>
      <c r="AG95">
        <v>3071.5620917627298</v>
      </c>
      <c r="AH95">
        <v>3309.4408295070002</v>
      </c>
      <c r="AI95">
        <v>3554.3457369626899</v>
      </c>
      <c r="AJ95">
        <v>3807.1664076504098</v>
      </c>
      <c r="AK95">
        <v>4069.12483167751</v>
      </c>
      <c r="AL95">
        <v>4340.9456264577002</v>
      </c>
      <c r="AM95">
        <v>4623.1903816116501</v>
      </c>
      <c r="AN95">
        <v>4916.9933642043497</v>
      </c>
      <c r="AO95">
        <v>5223.3124592746599</v>
      </c>
      <c r="AP95">
        <v>5542.6002160094704</v>
      </c>
      <c r="AQ95">
        <v>5875.3473893147102</v>
      </c>
      <c r="AR95">
        <v>6222.08856165619</v>
      </c>
      <c r="AS95">
        <v>6583.2960490802097</v>
      </c>
      <c r="AT95">
        <v>6959.0447896753503</v>
      </c>
      <c r="AU95">
        <v>7348.66449175875</v>
      </c>
      <c r="AV95">
        <v>7751.0624087228398</v>
      </c>
      <c r="AW95">
        <v>8165.2162621795896</v>
      </c>
      <c r="AX95">
        <v>8358.7117533126293</v>
      </c>
      <c r="AY95">
        <v>8552.8071424846894</v>
      </c>
      <c r="AZ95">
        <v>8748.9697478722101</v>
      </c>
      <c r="BA95">
        <v>8950.5152221502103</v>
      </c>
      <c r="BB95">
        <v>9147.4439135470002</v>
      </c>
      <c r="BC95">
        <v>9343.6875862370798</v>
      </c>
      <c r="BD95">
        <v>9538.6341820860907</v>
      </c>
      <c r="BE95">
        <v>9731.6959631504196</v>
      </c>
      <c r="BF95">
        <v>9922.3784188843692</v>
      </c>
      <c r="BG95">
        <v>10110.5964286203</v>
      </c>
      <c r="BH95">
        <v>10296.345938992999</v>
      </c>
      <c r="BI95">
        <v>10479.9471658477</v>
      </c>
      <c r="BJ95">
        <v>10661.886512999799</v>
      </c>
      <c r="BK95">
        <v>10842.585530422601</v>
      </c>
      <c r="BL95">
        <v>11022.4860349151</v>
      </c>
      <c r="BM95">
        <v>11201.969042799399</v>
      </c>
      <c r="BN95">
        <v>11381.354769920499</v>
      </c>
      <c r="BO95">
        <v>11561.170153745299</v>
      </c>
      <c r="BP95">
        <v>11742.2704543158</v>
      </c>
      <c r="BQ95">
        <v>11924.8218596023</v>
      </c>
      <c r="BR95">
        <v>12108.3987662662</v>
      </c>
      <c r="BS95">
        <v>12292.052686867601</v>
      </c>
      <c r="BT95">
        <v>12475.0742825089</v>
      </c>
      <c r="BU95">
        <v>12657.3257387759</v>
      </c>
      <c r="BV95">
        <v>12838.3003850274</v>
      </c>
      <c r="BW95">
        <v>13017.1105343004</v>
      </c>
      <c r="BX95">
        <v>13192.759058773199</v>
      </c>
      <c r="BY95">
        <v>13364.305577736101</v>
      </c>
      <c r="BZ95">
        <v>13531.1745133409</v>
      </c>
      <c r="CA95">
        <v>13692.980795900399</v>
      </c>
      <c r="CB95">
        <v>13849.5420239837</v>
      </c>
      <c r="CC95">
        <v>14000.9189980678</v>
      </c>
      <c r="CD95">
        <v>14147.817003685101</v>
      </c>
      <c r="CE95">
        <v>14290.880525891</v>
      </c>
    </row>
    <row r="96" spans="1:83" x14ac:dyDescent="0.3">
      <c r="A96" t="s">
        <v>14</v>
      </c>
      <c r="B96" t="s">
        <v>3</v>
      </c>
      <c r="C96">
        <v>653.09995022825694</v>
      </c>
      <c r="D96">
        <v>613.74051503153703</v>
      </c>
      <c r="E96">
        <v>615.73185317835396</v>
      </c>
      <c r="F96">
        <v>651.25759363270197</v>
      </c>
      <c r="G96">
        <v>697.02870822176897</v>
      </c>
      <c r="H96">
        <v>742.22132204829097</v>
      </c>
      <c r="I96">
        <v>780.00272070395499</v>
      </c>
      <c r="J96">
        <v>807.15754424333898</v>
      </c>
      <c r="K96">
        <v>824.44928371656601</v>
      </c>
      <c r="L96">
        <v>834.53017025389397</v>
      </c>
      <c r="M96">
        <v>840.52412201475397</v>
      </c>
      <c r="N96">
        <v>845.28223416964704</v>
      </c>
      <c r="O96">
        <v>851.031327162308</v>
      </c>
      <c r="P96">
        <v>859.20908952201103</v>
      </c>
      <c r="Q96">
        <v>870.47038780916796</v>
      </c>
      <c r="R96">
        <v>884.696805559989</v>
      </c>
      <c r="S96">
        <v>901.28184935173101</v>
      </c>
      <c r="T96">
        <v>918.98648006502401</v>
      </c>
      <c r="U96">
        <v>935.34495970512796</v>
      </c>
      <c r="V96">
        <v>948.73769669249498</v>
      </c>
      <c r="W96">
        <v>958.12279144743798</v>
      </c>
      <c r="X96">
        <v>963.54255093681797</v>
      </c>
      <c r="Y96">
        <v>965.46998677941497</v>
      </c>
      <c r="Z96">
        <v>964.487390888817</v>
      </c>
      <c r="AA96">
        <v>961.11548154056504</v>
      </c>
      <c r="AB96">
        <v>954.94021058511203</v>
      </c>
      <c r="AC96">
        <v>943.28777308005897</v>
      </c>
      <c r="AD96">
        <v>923.03811627421999</v>
      </c>
      <c r="AE96">
        <v>892.79952969260898</v>
      </c>
      <c r="AF96">
        <v>853.82171885317598</v>
      </c>
      <c r="AG96">
        <v>809.65334748822897</v>
      </c>
      <c r="AH96">
        <v>800.58684793348505</v>
      </c>
      <c r="AI96">
        <v>785.10194239731698</v>
      </c>
      <c r="AJ96">
        <v>764.86709362925296</v>
      </c>
      <c r="AK96">
        <v>741.74362919949101</v>
      </c>
      <c r="AL96">
        <v>717.15711892614695</v>
      </c>
      <c r="AM96">
        <v>691.08954194875798</v>
      </c>
      <c r="AN96">
        <v>664.61727366605396</v>
      </c>
      <c r="AO96">
        <v>639.61802613034899</v>
      </c>
      <c r="AP96">
        <v>617.35916063426498</v>
      </c>
      <c r="AQ96">
        <v>598.72856607023505</v>
      </c>
      <c r="AR96">
        <v>584.31806082841797</v>
      </c>
      <c r="AS96">
        <v>574.48120658072401</v>
      </c>
      <c r="AT96">
        <v>569.37846174756805</v>
      </c>
      <c r="AU96">
        <v>569.01195838133901</v>
      </c>
      <c r="AV96">
        <v>573.25572327491</v>
      </c>
      <c r="AW96">
        <v>581.88184340872203</v>
      </c>
      <c r="AX96">
        <v>578.96850973806295</v>
      </c>
      <c r="AY96">
        <v>581.28171908294405</v>
      </c>
      <c r="AZ96">
        <v>588.33507206791899</v>
      </c>
      <c r="BA96">
        <v>599.42984910169605</v>
      </c>
      <c r="BB96">
        <v>613.85491283603506</v>
      </c>
      <c r="BC96">
        <v>630.60778745216203</v>
      </c>
      <c r="BD96">
        <v>648.78170099520901</v>
      </c>
      <c r="BE96">
        <v>667.70945001676205</v>
      </c>
      <c r="BF96">
        <v>687.21490666576301</v>
      </c>
      <c r="BG96">
        <v>707.15745898368004</v>
      </c>
      <c r="BH96">
        <v>727.40227240786101</v>
      </c>
      <c r="BI96">
        <v>747.82893438249403</v>
      </c>
      <c r="BJ96">
        <v>768.33104085181606</v>
      </c>
      <c r="BK96">
        <v>788.816079999046</v>
      </c>
      <c r="BL96">
        <v>809.20534471937901</v>
      </c>
      <c r="BM96">
        <v>829.43389764553501</v>
      </c>
      <c r="BN96">
        <v>849.450270058039</v>
      </c>
      <c r="BO96">
        <v>869.216111651961</v>
      </c>
      <c r="BP96">
        <v>888.70617772461901</v>
      </c>
      <c r="BQ96">
        <v>907.90826133537996</v>
      </c>
      <c r="BR96">
        <v>926.82116738887203</v>
      </c>
      <c r="BS96">
        <v>945.45161255491303</v>
      </c>
      <c r="BT96">
        <v>963.81076225144398</v>
      </c>
      <c r="BU96">
        <v>981.91189775349699</v>
      </c>
      <c r="BV96">
        <v>999.76928667028596</v>
      </c>
      <c r="BW96">
        <v>1017.39626558874</v>
      </c>
      <c r="BX96">
        <v>1034.8029889649599</v>
      </c>
      <c r="BY96">
        <v>1051.9946988992699</v>
      </c>
      <c r="BZ96">
        <v>1068.9708233526501</v>
      </c>
      <c r="CA96">
        <v>1085.7252284440499</v>
      </c>
      <c r="CB96">
        <v>1102.24690137998</v>
      </c>
      <c r="CC96">
        <v>1118.5211289065801</v>
      </c>
      <c r="CD96">
        <v>1134.5311904626799</v>
      </c>
      <c r="CE96">
        <v>1150.2606183202199</v>
      </c>
    </row>
    <row r="97" spans="1:83" x14ac:dyDescent="0.3">
      <c r="A97" t="s">
        <v>14</v>
      </c>
      <c r="B97" t="s">
        <v>4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</row>
    <row r="98" spans="1:83" x14ac:dyDescent="0.3">
      <c r="A98" t="s">
        <v>14</v>
      </c>
      <c r="B98" t="s">
        <v>5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</row>
    <row r="99" spans="1:83" x14ac:dyDescent="0.3">
      <c r="A99" t="s">
        <v>14</v>
      </c>
      <c r="B99" t="s">
        <v>6</v>
      </c>
      <c r="C99">
        <v>193.54049739451</v>
      </c>
      <c r="D99">
        <v>176.477883291647</v>
      </c>
      <c r="E99">
        <v>211.40077326917199</v>
      </c>
      <c r="F99">
        <v>254.10695556473701</v>
      </c>
      <c r="G99">
        <v>283.99345608661702</v>
      </c>
      <c r="H99">
        <v>297.70985705918901</v>
      </c>
      <c r="I99">
        <v>297.59463167054901</v>
      </c>
      <c r="J99">
        <v>289.08373004157698</v>
      </c>
      <c r="K99">
        <v>278.77376928794598</v>
      </c>
      <c r="L99">
        <v>270.63020292086799</v>
      </c>
      <c r="M99">
        <v>266.388488203012</v>
      </c>
      <c r="N99">
        <v>266.42847197746499</v>
      </c>
      <c r="O99">
        <v>270.32770087836099</v>
      </c>
      <c r="P99">
        <v>277.19623814578603</v>
      </c>
      <c r="Q99">
        <v>285.919529329515</v>
      </c>
      <c r="R99">
        <v>295.18176534200501</v>
      </c>
      <c r="S99">
        <v>304.15533318534801</v>
      </c>
      <c r="T99">
        <v>310.98615024861601</v>
      </c>
      <c r="U99">
        <v>313.61118638817402</v>
      </c>
      <c r="V99">
        <v>312.64629219043297</v>
      </c>
      <c r="W99">
        <v>308.91680779288498</v>
      </c>
      <c r="X99">
        <v>304.11401235040802</v>
      </c>
      <c r="Y99">
        <v>299.07072515981298</v>
      </c>
      <c r="Z99">
        <v>294.13490284583702</v>
      </c>
      <c r="AA99">
        <v>289.33698322164298</v>
      </c>
      <c r="AB99">
        <v>282.60355980738598</v>
      </c>
      <c r="AC99">
        <v>269.70782874433303</v>
      </c>
      <c r="AD99">
        <v>249.40846070548099</v>
      </c>
      <c r="AE99">
        <v>223.90458363888899</v>
      </c>
      <c r="AF99">
        <v>198.42571380107199</v>
      </c>
      <c r="AG99">
        <v>176.721707603841</v>
      </c>
      <c r="AH99">
        <v>158.956543210879</v>
      </c>
      <c r="AI99">
        <v>145.52480062172501</v>
      </c>
      <c r="AJ99">
        <v>135.09826079290599</v>
      </c>
      <c r="AK99">
        <v>127.2437116979</v>
      </c>
      <c r="AL99">
        <v>120.725002419437</v>
      </c>
      <c r="AM99">
        <v>114.047974394725</v>
      </c>
      <c r="AN99">
        <v>108.690687246786</v>
      </c>
      <c r="AO99">
        <v>105.577533705352</v>
      </c>
      <c r="AP99">
        <v>104.20983735404801</v>
      </c>
      <c r="AQ99">
        <v>104.22173170159201</v>
      </c>
      <c r="AR99">
        <v>105.34542961638699</v>
      </c>
      <c r="AS99">
        <v>107.37766644721501</v>
      </c>
      <c r="AT99">
        <v>110.155760842897</v>
      </c>
      <c r="AU99">
        <v>113.541357488042</v>
      </c>
      <c r="AV99">
        <v>117.413892512034</v>
      </c>
      <c r="AW99">
        <v>121.665517497788</v>
      </c>
      <c r="AX99">
        <v>126.360006142907</v>
      </c>
      <c r="AY99">
        <v>131.48044043832701</v>
      </c>
      <c r="AZ99">
        <v>136.93220333740101</v>
      </c>
      <c r="BA99">
        <v>142.65408771097901</v>
      </c>
      <c r="BB99">
        <v>148.47912531043301</v>
      </c>
      <c r="BC99">
        <v>153.989751192527</v>
      </c>
      <c r="BD99">
        <v>159.071459896796</v>
      </c>
      <c r="BE99">
        <v>163.817037172309</v>
      </c>
      <c r="BF99">
        <v>168.55379578628799</v>
      </c>
      <c r="BG99">
        <v>173.280786881154</v>
      </c>
      <c r="BH99">
        <v>177.97581933681801</v>
      </c>
      <c r="BI99">
        <v>182.62043858727699</v>
      </c>
      <c r="BJ99">
        <v>187.20010729986501</v>
      </c>
      <c r="BK99">
        <v>191.70420648329701</v>
      </c>
      <c r="BL99">
        <v>196.12571432297</v>
      </c>
      <c r="BM99">
        <v>200.461001065765</v>
      </c>
      <c r="BN99">
        <v>204.70937317497399</v>
      </c>
      <c r="BO99">
        <v>208.872958615535</v>
      </c>
      <c r="BP99">
        <v>212.95686595917701</v>
      </c>
      <c r="BQ99">
        <v>216.96891436771901</v>
      </c>
      <c r="BR99">
        <v>220.91760953524499</v>
      </c>
      <c r="BS99">
        <v>224.810593134671</v>
      </c>
      <c r="BT99">
        <v>228.65369053216301</v>
      </c>
      <c r="BU99">
        <v>232.451342262476</v>
      </c>
      <c r="BV99">
        <v>236.20719596624301</v>
      </c>
      <c r="BW99">
        <v>239.923091100177</v>
      </c>
      <c r="BX99">
        <v>243.59834961248001</v>
      </c>
      <c r="BY99">
        <v>247.22984619308599</v>
      </c>
      <c r="BZ99">
        <v>250.812531033146</v>
      </c>
      <c r="CA99">
        <v>254.34039966028899</v>
      </c>
      <c r="CB99">
        <v>257.80699123392799</v>
      </c>
      <c r="CC99">
        <v>261.20610566670302</v>
      </c>
      <c r="CD99">
        <v>264.53261529976697</v>
      </c>
      <c r="CE99">
        <v>267.78323132152099</v>
      </c>
    </row>
    <row r="100" spans="1:83" x14ac:dyDescent="0.3">
      <c r="A100" t="s">
        <v>14</v>
      </c>
      <c r="B100" t="s">
        <v>148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90.3427460069977</v>
      </c>
      <c r="BC100">
        <v>188.11781481507001</v>
      </c>
      <c r="BD100">
        <v>291.15204129655501</v>
      </c>
      <c r="BE100">
        <v>299.87100928668298</v>
      </c>
      <c r="BF100">
        <v>308.57512601185601</v>
      </c>
      <c r="BG100">
        <v>317.26377832415699</v>
      </c>
      <c r="BH100">
        <v>325.89675445142501</v>
      </c>
      <c r="BI100">
        <v>334.43950226320999</v>
      </c>
      <c r="BJ100">
        <v>342.86452217800201</v>
      </c>
      <c r="BK100">
        <v>351.15149097463501</v>
      </c>
      <c r="BL100">
        <v>359.28693136586202</v>
      </c>
      <c r="BM100">
        <v>367.26372843254399</v>
      </c>
      <c r="BN100">
        <v>375.08055908824002</v>
      </c>
      <c r="BO100">
        <v>382.74065715658298</v>
      </c>
      <c r="BP100">
        <v>390.25250122328902</v>
      </c>
      <c r="BQ100">
        <v>397.629634784036</v>
      </c>
      <c r="BR100">
        <v>404.887343831804</v>
      </c>
      <c r="BS100">
        <v>412.039130412068</v>
      </c>
      <c r="BT100">
        <v>419.09465974270501</v>
      </c>
      <c r="BU100">
        <v>426.06129869524801</v>
      </c>
      <c r="BV100">
        <v>432.945525874471</v>
      </c>
      <c r="BW100">
        <v>439.751345737647</v>
      </c>
      <c r="BX100">
        <v>446.47883376510498</v>
      </c>
      <c r="BY100">
        <v>453.123610296008</v>
      </c>
      <c r="BZ100">
        <v>459.67754102368298</v>
      </c>
      <c r="CA100">
        <v>466.13020075475902</v>
      </c>
      <c r="CB100">
        <v>472.47016399735099</v>
      </c>
      <c r="CC100">
        <v>478.68562955578898</v>
      </c>
      <c r="CD100">
        <v>484.76648253690797</v>
      </c>
      <c r="CE100">
        <v>490.70747280660203</v>
      </c>
    </row>
    <row r="101" spans="1:83" x14ac:dyDescent="0.3">
      <c r="A101" t="s">
        <v>14</v>
      </c>
      <c r="B101" t="s">
        <v>149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50.745182947723301</v>
      </c>
      <c r="BC101">
        <v>106.56057547663001</v>
      </c>
      <c r="BD101">
        <v>165.85989764461601</v>
      </c>
      <c r="BE101">
        <v>171.723928879715</v>
      </c>
      <c r="BF101">
        <v>177.64121604610199</v>
      </c>
      <c r="BG101">
        <v>183.56328869875301</v>
      </c>
      <c r="BH101">
        <v>189.45386229594999</v>
      </c>
      <c r="BI101">
        <v>195.278507164156</v>
      </c>
      <c r="BJ101">
        <v>201.00727528966999</v>
      </c>
      <c r="BK101">
        <v>206.617409260665</v>
      </c>
      <c r="BL101">
        <v>212.09227867278901</v>
      </c>
      <c r="BM101">
        <v>217.421844445635</v>
      </c>
      <c r="BN101">
        <v>222.60217039927599</v>
      </c>
      <c r="BO101">
        <v>227.63140028564399</v>
      </c>
      <c r="BP101">
        <v>232.50891180255601</v>
      </c>
      <c r="BQ101">
        <v>237.24611476219101</v>
      </c>
      <c r="BR101">
        <v>241.862463181675</v>
      </c>
      <c r="BS101">
        <v>246.381316001149</v>
      </c>
      <c r="BT101">
        <v>250.81958190725999</v>
      </c>
      <c r="BU101">
        <v>255.1855275371</v>
      </c>
      <c r="BV101">
        <v>259.490487219692</v>
      </c>
      <c r="BW101">
        <v>263.74769806779699</v>
      </c>
      <c r="BX101">
        <v>267.96800489234403</v>
      </c>
      <c r="BY101">
        <v>272.15748523820702</v>
      </c>
      <c r="BZ101">
        <v>276.31467234255598</v>
      </c>
      <c r="CA101">
        <v>280.43380558779597</v>
      </c>
      <c r="CB101">
        <v>284.50595150701002</v>
      </c>
      <c r="CC101">
        <v>288.519167100159</v>
      </c>
      <c r="CD101">
        <v>292.45597610748098</v>
      </c>
      <c r="CE101">
        <v>296.30433658334101</v>
      </c>
    </row>
    <row r="102" spans="1:83" x14ac:dyDescent="0.3">
      <c r="A102" t="s">
        <v>14</v>
      </c>
      <c r="B102" t="s">
        <v>134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56.169626439949802</v>
      </c>
      <c r="BC102">
        <v>56.645658775797102</v>
      </c>
      <c r="BD102">
        <v>56.9667644801698</v>
      </c>
      <c r="BE102">
        <v>57.2659322047177</v>
      </c>
      <c r="BF102">
        <v>57.568222799421903</v>
      </c>
      <c r="BG102">
        <v>57.858255886747301</v>
      </c>
      <c r="BH102">
        <v>58.1330926768062</v>
      </c>
      <c r="BI102">
        <v>58.389785250448199</v>
      </c>
      <c r="BJ102">
        <v>58.625860153975097</v>
      </c>
      <c r="BK102">
        <v>58.839963540291599</v>
      </c>
      <c r="BL102">
        <v>59.0314481705473</v>
      </c>
      <c r="BM102">
        <v>59.200467569606303</v>
      </c>
      <c r="BN102">
        <v>59.3478294210678</v>
      </c>
      <c r="BO102">
        <v>59.474057963096797</v>
      </c>
      <c r="BP102">
        <v>59.579095860688099</v>
      </c>
      <c r="BQ102">
        <v>59.665098878016401</v>
      </c>
      <c r="BR102">
        <v>59.735743007602601</v>
      </c>
      <c r="BS102">
        <v>59.795611100030797</v>
      </c>
      <c r="BT102">
        <v>59.847954650924201</v>
      </c>
      <c r="BU102">
        <v>59.8940876156949</v>
      </c>
      <c r="BV102">
        <v>59.936059321913298</v>
      </c>
      <c r="BW102">
        <v>59.976552800624702</v>
      </c>
      <c r="BX102">
        <v>60.018075802743098</v>
      </c>
      <c r="BY102">
        <v>60.062525777550398</v>
      </c>
      <c r="BZ102">
        <v>60.110544388837297</v>
      </c>
      <c r="CA102">
        <v>60.1621188959043</v>
      </c>
      <c r="CB102">
        <v>60.216702172246698</v>
      </c>
      <c r="CC102">
        <v>60.273204225474501</v>
      </c>
      <c r="CD102">
        <v>60.329248543955202</v>
      </c>
      <c r="CE102">
        <v>60.383090334579201</v>
      </c>
    </row>
    <row r="103" spans="1:83" x14ac:dyDescent="0.3">
      <c r="A103" t="s">
        <v>14</v>
      </c>
      <c r="B103" t="s">
        <v>9</v>
      </c>
      <c r="C103">
        <v>13061.999</v>
      </c>
      <c r="D103">
        <v>13420.063</v>
      </c>
      <c r="E103">
        <v>13785.234</v>
      </c>
      <c r="F103">
        <v>14160.18</v>
      </c>
      <c r="G103">
        <v>14547.707</v>
      </c>
      <c r="H103">
        <v>14949.263999999999</v>
      </c>
      <c r="I103">
        <v>15365.633</v>
      </c>
      <c r="J103">
        <v>15797.642</v>
      </c>
      <c r="K103">
        <v>16246.878000000001</v>
      </c>
      <c r="L103">
        <v>16717.251</v>
      </c>
      <c r="M103">
        <v>17213.131000000001</v>
      </c>
      <c r="N103">
        <v>17739.692999999999</v>
      </c>
      <c r="O103">
        <v>18290.198</v>
      </c>
      <c r="P103">
        <v>18861.219000000001</v>
      </c>
      <c r="Q103">
        <v>19442.038</v>
      </c>
      <c r="R103">
        <v>20009.77</v>
      </c>
      <c r="S103">
        <v>20626.353999999999</v>
      </c>
      <c r="T103">
        <v>21262.993999999999</v>
      </c>
      <c r="U103">
        <v>21921.207999999999</v>
      </c>
      <c r="V103">
        <v>22602.973999999998</v>
      </c>
      <c r="W103">
        <v>23309.58</v>
      </c>
      <c r="X103">
        <v>24040.312999999998</v>
      </c>
      <c r="Y103">
        <v>24793.907999999999</v>
      </c>
      <c r="Z103">
        <v>25568.800999999999</v>
      </c>
      <c r="AA103">
        <v>26362.623</v>
      </c>
      <c r="AB103">
        <v>27172.522000000001</v>
      </c>
      <c r="AC103">
        <v>27996.267</v>
      </c>
      <c r="AD103">
        <v>28832.248</v>
      </c>
      <c r="AE103">
        <v>29675.06</v>
      </c>
      <c r="AF103">
        <v>30516.330999999998</v>
      </c>
      <c r="AG103">
        <v>31348.010999999999</v>
      </c>
      <c r="AH103">
        <v>32168.95</v>
      </c>
      <c r="AI103">
        <v>32980.665999999997</v>
      </c>
      <c r="AJ103">
        <v>33792.267</v>
      </c>
      <c r="AK103">
        <v>34614.171999999999</v>
      </c>
      <c r="AL103">
        <v>35451.072999999997</v>
      </c>
      <c r="AM103">
        <v>36305.661</v>
      </c>
      <c r="AN103">
        <v>37184.559999999998</v>
      </c>
      <c r="AO103">
        <v>38092.163</v>
      </c>
      <c r="AP103">
        <v>39028.699999999997</v>
      </c>
      <c r="AQ103">
        <v>39994.631000000001</v>
      </c>
      <c r="AR103">
        <v>40990.646000000001</v>
      </c>
      <c r="AS103">
        <v>42016.951999999997</v>
      </c>
      <c r="AT103">
        <v>43071.271999999997</v>
      </c>
      <c r="AU103">
        <v>44147.12</v>
      </c>
      <c r="AV103">
        <v>45236.285000000003</v>
      </c>
      <c r="AW103">
        <v>46331.866999999998</v>
      </c>
      <c r="AX103">
        <v>47429.817999999999</v>
      </c>
      <c r="AY103">
        <v>48531.173000000003</v>
      </c>
      <c r="AZ103">
        <v>49644.258000000002</v>
      </c>
      <c r="BA103">
        <v>50787.887000000002</v>
      </c>
      <c r="BB103">
        <v>51905.319000000003</v>
      </c>
      <c r="BC103">
        <v>53018.864000000001</v>
      </c>
      <c r="BD103">
        <v>54125.048999999999</v>
      </c>
      <c r="BE103">
        <v>55220.538999999997</v>
      </c>
      <c r="BF103">
        <v>56302.527999999998</v>
      </c>
      <c r="BG103">
        <v>57370.533000000003</v>
      </c>
      <c r="BH103">
        <v>58424.531000000003</v>
      </c>
      <c r="BI103">
        <v>59466.339</v>
      </c>
      <c r="BJ103">
        <v>60498.716999999997</v>
      </c>
      <c r="BK103">
        <v>61524.057000000001</v>
      </c>
      <c r="BL103">
        <v>62544.866000000002</v>
      </c>
      <c r="BM103">
        <v>63563.305999999997</v>
      </c>
      <c r="BN103">
        <v>64581.194000000003</v>
      </c>
      <c r="BO103">
        <v>65601.52</v>
      </c>
      <c r="BP103">
        <v>66629.137000000002</v>
      </c>
      <c r="BQ103">
        <v>67664.987999999998</v>
      </c>
      <c r="BR103">
        <v>68706.657999999996</v>
      </c>
      <c r="BS103">
        <v>69748.764999999999</v>
      </c>
      <c r="BT103">
        <v>70787.284</v>
      </c>
      <c r="BU103">
        <v>71821.433000000005</v>
      </c>
      <c r="BV103">
        <v>72848.337</v>
      </c>
      <c r="BW103">
        <v>73862.959000000003</v>
      </c>
      <c r="BX103">
        <v>74859.641000000003</v>
      </c>
      <c r="BY103">
        <v>75833.047000000006</v>
      </c>
      <c r="BZ103">
        <v>76779.910999999993</v>
      </c>
      <c r="CA103">
        <v>77698.047999999995</v>
      </c>
      <c r="CB103">
        <v>78586.422999999995</v>
      </c>
      <c r="CC103">
        <v>79445.380999999994</v>
      </c>
      <c r="CD103">
        <v>80278.923999999999</v>
      </c>
      <c r="CE103">
        <v>81090.709000000003</v>
      </c>
    </row>
    <row r="104" spans="1:83" x14ac:dyDescent="0.3">
      <c r="A104" t="s">
        <v>15</v>
      </c>
      <c r="B104" t="s">
        <v>1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</row>
    <row r="105" spans="1:83" x14ac:dyDescent="0.3">
      <c r="A105" t="s">
        <v>15</v>
      </c>
      <c r="B105" t="s">
        <v>137</v>
      </c>
      <c r="C105" s="114">
        <v>0</v>
      </c>
      <c r="D105" s="114">
        <v>0</v>
      </c>
      <c r="E105" s="114">
        <v>0</v>
      </c>
      <c r="F105" s="114">
        <v>0</v>
      </c>
      <c r="G105" s="114">
        <v>0</v>
      </c>
      <c r="H105" s="114">
        <v>0</v>
      </c>
      <c r="I105" s="114">
        <v>0</v>
      </c>
      <c r="J105" s="114">
        <v>0</v>
      </c>
      <c r="K105" s="114">
        <v>0</v>
      </c>
      <c r="L105" s="114">
        <v>0</v>
      </c>
      <c r="M105" s="114">
        <v>0</v>
      </c>
      <c r="N105" s="114">
        <v>0</v>
      </c>
      <c r="O105" s="114">
        <v>0</v>
      </c>
      <c r="P105" s="114">
        <v>0</v>
      </c>
      <c r="Q105" s="114">
        <v>0</v>
      </c>
      <c r="R105" s="114">
        <v>0</v>
      </c>
      <c r="S105" s="114">
        <v>0</v>
      </c>
      <c r="T105" s="114">
        <v>0</v>
      </c>
      <c r="U105" s="114">
        <v>0</v>
      </c>
      <c r="V105" s="114">
        <v>0</v>
      </c>
      <c r="W105" s="114">
        <v>0</v>
      </c>
      <c r="X105" s="114">
        <v>0</v>
      </c>
      <c r="Y105" s="114">
        <v>0</v>
      </c>
      <c r="Z105" s="114">
        <v>0</v>
      </c>
      <c r="AA105" s="114">
        <v>0</v>
      </c>
      <c r="AB105" s="114">
        <v>0</v>
      </c>
      <c r="AC105" s="114">
        <v>0</v>
      </c>
      <c r="AD105" s="114">
        <v>0</v>
      </c>
      <c r="AE105" s="114">
        <v>0</v>
      </c>
      <c r="AF105" s="114">
        <v>0</v>
      </c>
      <c r="AG105" s="114">
        <v>0</v>
      </c>
      <c r="AH105" s="114">
        <v>0</v>
      </c>
      <c r="AI105" s="114">
        <v>0</v>
      </c>
      <c r="AJ105" s="114">
        <v>0</v>
      </c>
      <c r="AK105" s="114">
        <v>0</v>
      </c>
      <c r="AL105" s="114">
        <v>0</v>
      </c>
      <c r="AM105" s="114">
        <v>0</v>
      </c>
      <c r="AN105" s="114">
        <v>0</v>
      </c>
      <c r="AO105" s="114">
        <v>0</v>
      </c>
      <c r="AP105" s="114">
        <v>0</v>
      </c>
      <c r="AQ105" s="114">
        <v>0</v>
      </c>
      <c r="AR105" s="114">
        <v>0</v>
      </c>
      <c r="AS105" s="114">
        <v>0</v>
      </c>
      <c r="AT105" s="114">
        <v>0</v>
      </c>
      <c r="AU105" s="114">
        <v>0</v>
      </c>
      <c r="AV105" s="114">
        <v>0</v>
      </c>
      <c r="AW105" s="114">
        <v>0</v>
      </c>
      <c r="AX105" s="114">
        <v>0</v>
      </c>
      <c r="AY105" s="114">
        <v>0</v>
      </c>
      <c r="AZ105" s="114">
        <v>0</v>
      </c>
      <c r="BA105" s="114">
        <v>0</v>
      </c>
      <c r="BB105" s="114">
        <v>0</v>
      </c>
      <c r="BC105" s="114">
        <v>0</v>
      </c>
      <c r="BD105" s="114">
        <v>0</v>
      </c>
      <c r="BE105" s="114">
        <v>0</v>
      </c>
      <c r="BF105" s="114">
        <v>0</v>
      </c>
      <c r="BG105" s="114">
        <v>0</v>
      </c>
      <c r="BH105" s="114">
        <v>0</v>
      </c>
      <c r="BI105" s="114">
        <v>0</v>
      </c>
      <c r="BJ105" s="114">
        <v>0</v>
      </c>
      <c r="BK105" s="114">
        <v>0</v>
      </c>
      <c r="BL105" s="114">
        <v>0</v>
      </c>
      <c r="BM105" s="114">
        <v>0</v>
      </c>
      <c r="BN105" s="114">
        <v>0</v>
      </c>
      <c r="BO105" s="114">
        <v>0</v>
      </c>
      <c r="BP105" s="114">
        <v>0</v>
      </c>
      <c r="BQ105" s="114">
        <v>0</v>
      </c>
      <c r="BR105" s="114">
        <v>0</v>
      </c>
      <c r="BS105" s="114">
        <v>0</v>
      </c>
      <c r="BT105" s="114">
        <v>0</v>
      </c>
      <c r="BU105" s="114">
        <v>0</v>
      </c>
      <c r="BV105" s="114">
        <v>0</v>
      </c>
      <c r="BW105" s="114">
        <v>0</v>
      </c>
      <c r="BX105" s="114">
        <v>0</v>
      </c>
      <c r="BY105" s="114">
        <v>0</v>
      </c>
      <c r="BZ105" s="114">
        <v>0</v>
      </c>
      <c r="CA105" s="114">
        <v>0</v>
      </c>
      <c r="CB105" s="114">
        <v>0</v>
      </c>
      <c r="CC105" s="114">
        <v>0</v>
      </c>
      <c r="CD105" s="114">
        <v>0</v>
      </c>
      <c r="CE105" s="114">
        <v>0</v>
      </c>
    </row>
    <row r="106" spans="1:83" x14ac:dyDescent="0.3">
      <c r="A106" t="s">
        <v>15</v>
      </c>
      <c r="B106" t="s">
        <v>129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</row>
    <row r="107" spans="1:83" x14ac:dyDescent="0.3">
      <c r="A107" t="s">
        <v>15</v>
      </c>
      <c r="B107" t="s">
        <v>130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</row>
    <row r="108" spans="1:83" x14ac:dyDescent="0.3">
      <c r="A108" t="s">
        <v>15</v>
      </c>
      <c r="B108" t="s">
        <v>131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</row>
    <row r="109" spans="1:83" x14ac:dyDescent="0.3">
      <c r="A109" t="s">
        <v>15</v>
      </c>
      <c r="B109" t="s">
        <v>132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</row>
    <row r="110" spans="1:83" x14ac:dyDescent="0.3">
      <c r="A110" t="s">
        <v>15</v>
      </c>
      <c r="B110" t="s">
        <v>133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</row>
    <row r="111" spans="1:83" x14ac:dyDescent="0.3">
      <c r="A111" t="s">
        <v>15</v>
      </c>
      <c r="B111" t="s">
        <v>138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</row>
    <row r="112" spans="1:83" x14ac:dyDescent="0.3">
      <c r="A112" t="s">
        <v>15</v>
      </c>
      <c r="B112" t="s">
        <v>2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</row>
    <row r="113" spans="1:83" x14ac:dyDescent="0.3">
      <c r="A113" t="s">
        <v>15</v>
      </c>
      <c r="B113" t="s">
        <v>3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</row>
    <row r="114" spans="1:83" x14ac:dyDescent="0.3">
      <c r="A114" t="s">
        <v>15</v>
      </c>
      <c r="B114" t="s">
        <v>4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</row>
    <row r="115" spans="1:83" x14ac:dyDescent="0.3">
      <c r="A115" t="s">
        <v>15</v>
      </c>
      <c r="B115" t="s">
        <v>5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</row>
    <row r="116" spans="1:83" x14ac:dyDescent="0.3">
      <c r="A116" t="s">
        <v>15</v>
      </c>
      <c r="B116" t="s">
        <v>6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</row>
    <row r="117" spans="1:83" x14ac:dyDescent="0.3">
      <c r="A117" t="s">
        <v>15</v>
      </c>
      <c r="B117" t="s">
        <v>148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</row>
    <row r="118" spans="1:83" x14ac:dyDescent="0.3">
      <c r="A118" t="s">
        <v>15</v>
      </c>
      <c r="B118" t="s">
        <v>149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</row>
    <row r="119" spans="1:83" x14ac:dyDescent="0.3">
      <c r="A119" t="s">
        <v>15</v>
      </c>
      <c r="B119" t="s">
        <v>134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</row>
    <row r="120" spans="1:83" x14ac:dyDescent="0.3">
      <c r="A120" t="s">
        <v>15</v>
      </c>
      <c r="B120" t="s">
        <v>9</v>
      </c>
      <c r="C120">
        <v>79507.820000000007</v>
      </c>
      <c r="D120">
        <v>81687.34</v>
      </c>
      <c r="E120">
        <v>83910.12</v>
      </c>
      <c r="F120">
        <v>86192.4</v>
      </c>
      <c r="G120">
        <v>88551.26</v>
      </c>
      <c r="H120">
        <v>90995.520000000004</v>
      </c>
      <c r="I120">
        <v>93529.94</v>
      </c>
      <c r="J120">
        <v>96159.56</v>
      </c>
      <c r="K120">
        <v>98894.04</v>
      </c>
      <c r="L120">
        <v>101757.18</v>
      </c>
      <c r="M120">
        <v>104775.58</v>
      </c>
      <c r="N120">
        <v>107980.74</v>
      </c>
      <c r="O120">
        <v>111331.64</v>
      </c>
      <c r="P120">
        <v>114807.42</v>
      </c>
      <c r="Q120">
        <v>118342.84</v>
      </c>
      <c r="R120">
        <v>121798.6</v>
      </c>
      <c r="S120">
        <v>125551.72</v>
      </c>
      <c r="T120">
        <v>129426.92</v>
      </c>
      <c r="U120">
        <v>133433.44</v>
      </c>
      <c r="V120">
        <v>137583.32</v>
      </c>
      <c r="W120">
        <v>141884.4</v>
      </c>
      <c r="X120">
        <v>146332.34</v>
      </c>
      <c r="Y120">
        <v>150919.44</v>
      </c>
      <c r="Z120">
        <v>155636.18</v>
      </c>
      <c r="AA120">
        <v>160468.14000000001</v>
      </c>
      <c r="AB120">
        <v>165397.96</v>
      </c>
      <c r="AC120">
        <v>170412.06</v>
      </c>
      <c r="AD120">
        <v>175500.64</v>
      </c>
      <c r="AE120">
        <v>180630.8</v>
      </c>
      <c r="AF120">
        <v>185751.58</v>
      </c>
      <c r="AG120">
        <v>190813.98</v>
      </c>
      <c r="AH120">
        <v>195811</v>
      </c>
      <c r="AI120">
        <v>200751.88</v>
      </c>
      <c r="AJ120">
        <v>205692.06</v>
      </c>
      <c r="AK120">
        <v>210694.96</v>
      </c>
      <c r="AL120">
        <v>215789.14</v>
      </c>
      <c r="AM120">
        <v>220990.98</v>
      </c>
      <c r="AN120">
        <v>226340.8</v>
      </c>
      <c r="AO120">
        <v>231865.34</v>
      </c>
      <c r="AP120">
        <v>237566</v>
      </c>
      <c r="AQ120">
        <v>243445.58</v>
      </c>
      <c r="AR120">
        <v>249508.28</v>
      </c>
      <c r="AS120">
        <v>255755.36</v>
      </c>
      <c r="AT120">
        <v>262172.96000000002</v>
      </c>
      <c r="AU120">
        <v>268721.59999999998</v>
      </c>
      <c r="AV120">
        <v>275351.3</v>
      </c>
      <c r="AW120">
        <v>282020.06</v>
      </c>
      <c r="AX120">
        <v>288703.24</v>
      </c>
      <c r="AY120">
        <v>295407.14</v>
      </c>
      <c r="AZ120">
        <v>302182.44</v>
      </c>
      <c r="BA120">
        <v>309143.65999999997</v>
      </c>
      <c r="BB120">
        <v>315945.42</v>
      </c>
      <c r="BC120">
        <v>322723.52</v>
      </c>
      <c r="BD120">
        <v>329456.82</v>
      </c>
      <c r="BE120">
        <v>336125.02</v>
      </c>
      <c r="BF120">
        <v>342711.03999999998</v>
      </c>
      <c r="BG120">
        <v>349211.94</v>
      </c>
      <c r="BH120">
        <v>355627.58</v>
      </c>
      <c r="BI120">
        <v>361969.02</v>
      </c>
      <c r="BJ120">
        <v>368253.06</v>
      </c>
      <c r="BK120">
        <v>374494.26</v>
      </c>
      <c r="BL120">
        <v>380707.88</v>
      </c>
      <c r="BM120">
        <v>386907.08</v>
      </c>
      <c r="BN120">
        <v>393102.92</v>
      </c>
      <c r="BO120">
        <v>399313.6</v>
      </c>
      <c r="BP120">
        <v>405568.66</v>
      </c>
      <c r="BQ120">
        <v>411873.84</v>
      </c>
      <c r="BR120">
        <v>418214.44</v>
      </c>
      <c r="BS120">
        <v>424557.7</v>
      </c>
      <c r="BT120">
        <v>430879.12</v>
      </c>
      <c r="BU120">
        <v>437173.94</v>
      </c>
      <c r="BV120">
        <v>443424.66</v>
      </c>
      <c r="BW120">
        <v>449600.62</v>
      </c>
      <c r="BX120">
        <v>455667.38</v>
      </c>
      <c r="BY120">
        <v>461592.46</v>
      </c>
      <c r="BZ120">
        <v>467355.98</v>
      </c>
      <c r="CA120">
        <v>472944.64000000001</v>
      </c>
      <c r="CB120">
        <v>478352.14</v>
      </c>
      <c r="CC120">
        <v>483580.58</v>
      </c>
      <c r="CD120">
        <v>488654.32</v>
      </c>
      <c r="CE120">
        <v>493595.62</v>
      </c>
    </row>
    <row r="121" spans="1:83" x14ac:dyDescent="0.3">
      <c r="A121" t="s">
        <v>16</v>
      </c>
      <c r="B121" t="s">
        <v>1</v>
      </c>
      <c r="C121">
        <v>280.04964439115599</v>
      </c>
      <c r="D121">
        <v>261.18142524894802</v>
      </c>
      <c r="E121">
        <v>322.37130096368202</v>
      </c>
      <c r="F121">
        <v>373.07362832520403</v>
      </c>
      <c r="G121">
        <v>418.50448840396399</v>
      </c>
      <c r="H121">
        <v>455.028399305866</v>
      </c>
      <c r="I121">
        <v>480.90133142307599</v>
      </c>
      <c r="J121">
        <v>497.24614138449903</v>
      </c>
      <c r="K121">
        <v>508.08060777432701</v>
      </c>
      <c r="L121">
        <v>517.32217149449104</v>
      </c>
      <c r="M121">
        <v>527.49697658643595</v>
      </c>
      <c r="N121">
        <v>539.81194000131904</v>
      </c>
      <c r="O121">
        <v>554.58792801466802</v>
      </c>
      <c r="P121">
        <v>571.59549067369403</v>
      </c>
      <c r="Q121">
        <v>590.27790809458998</v>
      </c>
      <c r="R121">
        <v>609.75855649643097</v>
      </c>
      <c r="S121">
        <v>629.28114201349604</v>
      </c>
      <c r="T121">
        <v>648.06482642816104</v>
      </c>
      <c r="U121">
        <v>664.45085743189497</v>
      </c>
      <c r="V121">
        <v>678.02040551926598</v>
      </c>
      <c r="W121">
        <v>689.00541160199805</v>
      </c>
      <c r="X121">
        <v>698.41427593949902</v>
      </c>
      <c r="Y121">
        <v>706.95612962370603</v>
      </c>
      <c r="Z121">
        <v>715.08810919899702</v>
      </c>
      <c r="AA121">
        <v>722.96970771482802</v>
      </c>
      <c r="AB121">
        <v>729.77130894711297</v>
      </c>
      <c r="AC121">
        <v>733.17197907806303</v>
      </c>
      <c r="AD121">
        <v>731.20560373451701</v>
      </c>
      <c r="AE121">
        <v>723.75470245004999</v>
      </c>
      <c r="AF121">
        <v>711.580288076432</v>
      </c>
      <c r="AG121">
        <v>695.91244858170398</v>
      </c>
      <c r="AH121">
        <v>675.64082713422204</v>
      </c>
      <c r="AI121">
        <v>650.95742574417295</v>
      </c>
      <c r="AJ121">
        <v>622.63700197419598</v>
      </c>
      <c r="AK121">
        <v>592.60217252554901</v>
      </c>
      <c r="AL121">
        <v>562.75547018211205</v>
      </c>
      <c r="AM121">
        <v>533.76371887947096</v>
      </c>
      <c r="AN121">
        <v>506.82463687699601</v>
      </c>
      <c r="AO121">
        <v>483.17950082676703</v>
      </c>
      <c r="AP121">
        <v>463.29982786337098</v>
      </c>
      <c r="AQ121">
        <v>447.21957783480298</v>
      </c>
      <c r="AR121">
        <v>434.94816620315299</v>
      </c>
      <c r="AS121">
        <v>426.07582019597299</v>
      </c>
      <c r="AT121">
        <v>419.62637640390801</v>
      </c>
      <c r="AU121">
        <v>415.05554080734902</v>
      </c>
      <c r="AV121">
        <v>412.14194523773</v>
      </c>
      <c r="AW121">
        <v>410.61817952798498</v>
      </c>
      <c r="AX121">
        <v>411.29886798156701</v>
      </c>
      <c r="AY121">
        <v>414.31783274140099</v>
      </c>
      <c r="AZ121">
        <v>419.27173302516297</v>
      </c>
      <c r="BA121">
        <v>425.91977503317497</v>
      </c>
      <c r="BB121">
        <v>432.35028523716397</v>
      </c>
      <c r="BC121">
        <v>435.99592345905802</v>
      </c>
      <c r="BD121">
        <v>436.71445441447497</v>
      </c>
      <c r="BE121">
        <v>436.32122244155897</v>
      </c>
      <c r="BF121">
        <v>437.02270994444501</v>
      </c>
      <c r="BG121">
        <v>438.93875199866801</v>
      </c>
      <c r="BH121">
        <v>441.93090845444999</v>
      </c>
      <c r="BI121">
        <v>445.83395986310001</v>
      </c>
      <c r="BJ121">
        <v>450.50069726663298</v>
      </c>
      <c r="BK121">
        <v>455.80782373726998</v>
      </c>
      <c r="BL121">
        <v>461.65337858815298</v>
      </c>
      <c r="BM121">
        <v>467.95343517324199</v>
      </c>
      <c r="BN121">
        <v>474.63911756219301</v>
      </c>
      <c r="BO121">
        <v>481.65287060007</v>
      </c>
      <c r="BP121">
        <v>488.947447979098</v>
      </c>
      <c r="BQ121">
        <v>496.48666151634302</v>
      </c>
      <c r="BR121">
        <v>504.24186712213498</v>
      </c>
      <c r="BS121">
        <v>512.18853951220296</v>
      </c>
      <c r="BT121">
        <v>520.30274408772505</v>
      </c>
      <c r="BU121">
        <v>528.56144038264301</v>
      </c>
      <c r="BV121">
        <v>536.94493074909201</v>
      </c>
      <c r="BW121">
        <v>545.43528919706705</v>
      </c>
      <c r="BX121">
        <v>554.01447340871596</v>
      </c>
      <c r="BY121">
        <v>562.66314233405296</v>
      </c>
      <c r="BZ121">
        <v>571.36015474408998</v>
      </c>
      <c r="CA121">
        <v>580.08358294446396</v>
      </c>
      <c r="CB121">
        <v>588.81141625072701</v>
      </c>
      <c r="CC121">
        <v>597.52150518765097</v>
      </c>
      <c r="CD121">
        <v>606.19225868629496</v>
      </c>
      <c r="CE121">
        <v>614.806810913189</v>
      </c>
    </row>
    <row r="122" spans="1:83" x14ac:dyDescent="0.3">
      <c r="A122" t="s">
        <v>16</v>
      </c>
      <c r="B122" t="s">
        <v>137</v>
      </c>
      <c r="C122" s="114">
        <v>1.1519444603823501</v>
      </c>
      <c r="D122" s="114">
        <v>1.2040902629685299</v>
      </c>
      <c r="E122" s="114">
        <v>1.3893702266811701</v>
      </c>
      <c r="F122" s="114">
        <v>1.5453003128520499</v>
      </c>
      <c r="G122" s="114">
        <v>1.6660361844448299</v>
      </c>
      <c r="H122" s="114">
        <v>1.74147984623374</v>
      </c>
      <c r="I122" s="114">
        <v>1.7727932670467099</v>
      </c>
      <c r="J122" s="114">
        <v>1.7733851913747101</v>
      </c>
      <c r="K122" s="114">
        <v>1.76043888509991</v>
      </c>
      <c r="L122" s="114">
        <v>1.7457458915939299</v>
      </c>
      <c r="M122" s="114">
        <v>1.7350419137413</v>
      </c>
      <c r="N122" s="114">
        <v>1.7297093967823001</v>
      </c>
      <c r="O122" s="114">
        <v>1.7298158042360301</v>
      </c>
      <c r="P122" s="114">
        <v>1.73380095788467</v>
      </c>
      <c r="Q122" s="114">
        <v>1.74028906352408</v>
      </c>
      <c r="R122" s="114">
        <v>1.74886489614468</v>
      </c>
      <c r="S122" s="114">
        <v>1.7516531406734901</v>
      </c>
      <c r="T122" s="114">
        <v>1.7478924720659701</v>
      </c>
      <c r="U122" s="114">
        <v>1.7353717529016199</v>
      </c>
      <c r="V122" s="114">
        <v>1.71432074918931</v>
      </c>
      <c r="W122" s="114">
        <v>1.68759372567107</v>
      </c>
      <c r="X122" s="114">
        <v>1.6579490961302601</v>
      </c>
      <c r="Y122" s="114">
        <v>1.62710852679671</v>
      </c>
      <c r="Z122" s="114">
        <v>1.5960084836839099</v>
      </c>
      <c r="AA122" s="114">
        <v>1.56456576791786</v>
      </c>
      <c r="AB122" s="114">
        <v>1.5293770774605899</v>
      </c>
      <c r="AC122" s="114">
        <v>1.4857707836026799</v>
      </c>
      <c r="AD122" s="114">
        <v>1.4327471892154899</v>
      </c>
      <c r="AE122" s="114">
        <v>1.3720390674807299</v>
      </c>
      <c r="AF122" s="114">
        <v>1.30744751484857</v>
      </c>
      <c r="AG122" s="114">
        <v>1.24005481186928</v>
      </c>
      <c r="AH122" s="114">
        <v>1.16765680923603</v>
      </c>
      <c r="AI122" s="114">
        <v>1.09198781013753</v>
      </c>
      <c r="AJ122" s="114">
        <v>1.0152809819361499</v>
      </c>
      <c r="AK122" s="114">
        <v>0.94111675338059997</v>
      </c>
      <c r="AL122" s="114">
        <v>0.87096372859618598</v>
      </c>
      <c r="AM122" s="114">
        <v>0.80586972070650897</v>
      </c>
      <c r="AN122" s="114">
        <v>0.74759894891240897</v>
      </c>
      <c r="AO122" s="114">
        <v>0.69695283220494497</v>
      </c>
      <c r="AP122" s="114">
        <v>0.65364983383930897</v>
      </c>
      <c r="AQ122" s="114">
        <v>0.61744297753396604</v>
      </c>
      <c r="AR122" s="114">
        <v>0.58752744107493104</v>
      </c>
      <c r="AS122" s="114">
        <v>0.56291100353988999</v>
      </c>
      <c r="AT122" s="114">
        <v>0.54152403700946605</v>
      </c>
      <c r="AU122" s="114">
        <v>0.52318856454558504</v>
      </c>
      <c r="AV122" s="114">
        <v>0.50747762496283799</v>
      </c>
      <c r="AW122" s="114">
        <v>0.493983482298122</v>
      </c>
      <c r="AX122" s="114">
        <v>0.48447209486235399</v>
      </c>
      <c r="AY122" s="114">
        <v>0.47777743626198399</v>
      </c>
      <c r="AZ122" s="114">
        <v>0.47329895883696499</v>
      </c>
      <c r="BA122" s="114">
        <v>0.47044705817511601</v>
      </c>
      <c r="BB122" s="114">
        <v>0.46559836799797699</v>
      </c>
      <c r="BC122" s="114">
        <v>0.457861809676885</v>
      </c>
      <c r="BD122" s="114">
        <v>0.44766199897405801</v>
      </c>
      <c r="BE122" s="114">
        <v>0.43867563026978001</v>
      </c>
      <c r="BF122" s="114">
        <v>0.43137113626790002</v>
      </c>
      <c r="BG122" s="114">
        <v>0.42556778469238199</v>
      </c>
      <c r="BH122" s="114">
        <v>0.42102109002240001</v>
      </c>
      <c r="BI122" s="114">
        <v>0.41750162119902301</v>
      </c>
      <c r="BJ122" s="114">
        <v>0.41481251860930901</v>
      </c>
      <c r="BK122" s="114">
        <v>0.41279473017885598</v>
      </c>
      <c r="BL122" s="114">
        <v>0.411316652460192</v>
      </c>
      <c r="BM122" s="114">
        <v>0.41027191758513698</v>
      </c>
      <c r="BN122" s="114">
        <v>0.40957422192222598</v>
      </c>
      <c r="BO122" s="114">
        <v>0.40914593615692901</v>
      </c>
      <c r="BP122" s="114">
        <v>0.40891150597721598</v>
      </c>
      <c r="BQ122" s="114">
        <v>0.40883076822528802</v>
      </c>
      <c r="BR122" s="114">
        <v>0.408889895041398</v>
      </c>
      <c r="BS122" s="114">
        <v>0.40909605606975802</v>
      </c>
      <c r="BT122" s="114">
        <v>0.40944984479285301</v>
      </c>
      <c r="BU122" s="114">
        <v>0.40993403223477098</v>
      </c>
      <c r="BV122" s="114">
        <v>0.41054489329128702</v>
      </c>
      <c r="BW122" s="114">
        <v>0.41129037233189603</v>
      </c>
      <c r="BX122" s="114">
        <v>0.41218026023903698</v>
      </c>
      <c r="BY122" s="114">
        <v>0.41322160841417199</v>
      </c>
      <c r="BZ122" s="114">
        <v>0.414410000280863</v>
      </c>
      <c r="CA122" s="114">
        <v>0.41573647707815498</v>
      </c>
      <c r="CB122" s="114">
        <v>0.41718722279471299</v>
      </c>
      <c r="CC122" s="114">
        <v>0.41874382034079399</v>
      </c>
      <c r="CD122" s="114">
        <v>0.42037125616023502</v>
      </c>
      <c r="CE122" s="114">
        <v>0.42203787884820299</v>
      </c>
    </row>
    <row r="123" spans="1:83" x14ac:dyDescent="0.3">
      <c r="A123" t="s">
        <v>16</v>
      </c>
      <c r="B123" t="s">
        <v>129</v>
      </c>
      <c r="C123">
        <v>5.0767541254071097E-2</v>
      </c>
      <c r="D123">
        <v>4.9021621233869397E-2</v>
      </c>
      <c r="E123">
        <v>5.7240980966623001E-2</v>
      </c>
      <c r="F123">
        <v>6.4676665841175401E-2</v>
      </c>
      <c r="G123">
        <v>7.0826810113968505E-2</v>
      </c>
      <c r="H123">
        <v>7.5159808753878399E-2</v>
      </c>
      <c r="I123">
        <v>7.7509653582148799E-2</v>
      </c>
      <c r="J123">
        <v>7.8182702475254898E-2</v>
      </c>
      <c r="K123">
        <v>7.7880683913758006E-2</v>
      </c>
      <c r="L123">
        <v>7.7237422950596504E-2</v>
      </c>
      <c r="M123">
        <v>7.6638159035552406E-2</v>
      </c>
      <c r="N123">
        <v>7.6237727344112702E-2</v>
      </c>
      <c r="O123">
        <v>7.6093346205897597E-2</v>
      </c>
      <c r="P123">
        <v>7.6162574661787205E-2</v>
      </c>
      <c r="Q123">
        <v>7.6397867266216293E-2</v>
      </c>
      <c r="R123">
        <v>7.6792105422253801E-2</v>
      </c>
      <c r="S123">
        <v>7.6959780604499095E-2</v>
      </c>
      <c r="T123">
        <v>7.6942157839682904E-2</v>
      </c>
      <c r="U123">
        <v>7.6575622028217105E-2</v>
      </c>
      <c r="V123">
        <v>7.5833198520518799E-2</v>
      </c>
      <c r="W123">
        <v>7.4776922520728803E-2</v>
      </c>
      <c r="X123">
        <v>7.3538760332835004E-2</v>
      </c>
      <c r="Y123">
        <v>7.2213760429387097E-2</v>
      </c>
      <c r="Z123">
        <v>7.0859080677447603E-2</v>
      </c>
      <c r="AA123">
        <v>6.9496837544521503E-2</v>
      </c>
      <c r="AB123">
        <v>6.8056697744704894E-2</v>
      </c>
      <c r="AC123">
        <v>6.6353155291014196E-2</v>
      </c>
      <c r="AD123">
        <v>6.4251552202228807E-2</v>
      </c>
      <c r="AE123">
        <v>6.1782869508608701E-2</v>
      </c>
      <c r="AF123">
        <v>5.9058851356806302E-2</v>
      </c>
      <c r="AG123">
        <v>5.6203940334638998E-2</v>
      </c>
      <c r="AH123">
        <v>5.3152184647593297E-2</v>
      </c>
      <c r="AI123">
        <v>4.99307301698029E-2</v>
      </c>
      <c r="AJ123">
        <v>4.6596542403522102E-2</v>
      </c>
      <c r="AK123">
        <v>4.3282099422034301E-2</v>
      </c>
      <c r="AL123">
        <v>4.0112484987301703E-2</v>
      </c>
      <c r="AM123">
        <v>3.7132985671311701E-2</v>
      </c>
      <c r="AN123">
        <v>3.4409507179208203E-2</v>
      </c>
      <c r="AO123">
        <v>3.2003249473907099E-2</v>
      </c>
      <c r="AP123">
        <v>2.9928141346372301E-2</v>
      </c>
      <c r="AQ123">
        <v>2.81702183124855E-2</v>
      </c>
      <c r="AR123">
        <v>2.6709441902912801E-2</v>
      </c>
      <c r="AS123">
        <v>2.5504959419253102E-2</v>
      </c>
      <c r="AT123">
        <v>2.4484199512108801E-2</v>
      </c>
      <c r="AU123">
        <v>2.36107056126179E-2</v>
      </c>
      <c r="AV123">
        <v>2.2864787234848701E-2</v>
      </c>
      <c r="AW123">
        <v>2.22273332786623E-2</v>
      </c>
      <c r="AX123">
        <v>2.1736864247991799E-2</v>
      </c>
      <c r="AY123">
        <v>2.13851430192015E-2</v>
      </c>
      <c r="AZ123">
        <v>2.1142696805343201E-2</v>
      </c>
      <c r="BA123">
        <v>2.09805093715482E-2</v>
      </c>
      <c r="BB123">
        <v>2.0815128742349701E-2</v>
      </c>
      <c r="BC123">
        <v>2.05376319620417E-2</v>
      </c>
      <c r="BD123">
        <v>2.014277526312E-2</v>
      </c>
      <c r="BE123">
        <v>1.9728866678578299E-2</v>
      </c>
      <c r="BF123">
        <v>1.9376010508417599E-2</v>
      </c>
      <c r="BG123">
        <v>1.9092014843874201E-2</v>
      </c>
      <c r="BH123">
        <v>1.8868598097933301E-2</v>
      </c>
      <c r="BI123">
        <v>1.8695290185809801E-2</v>
      </c>
      <c r="BJ123">
        <v>1.85625904024645E-2</v>
      </c>
      <c r="BK123">
        <v>1.8462715684426301E-2</v>
      </c>
      <c r="BL123">
        <v>1.83892210199703E-2</v>
      </c>
      <c r="BM123">
        <v>1.83368979321143E-2</v>
      </c>
      <c r="BN123">
        <v>1.83015247643325E-2</v>
      </c>
      <c r="BO123">
        <v>1.8279331671502599E-2</v>
      </c>
      <c r="BP123">
        <v>1.8266684346016498E-2</v>
      </c>
      <c r="BQ123">
        <v>1.8261592066185502E-2</v>
      </c>
      <c r="BR123">
        <v>1.82633037857424E-2</v>
      </c>
      <c r="BS123">
        <v>1.82720606933096E-2</v>
      </c>
      <c r="BT123">
        <v>1.82878332591008E-2</v>
      </c>
      <c r="BU123">
        <v>1.8309792677434801E-2</v>
      </c>
      <c r="BV123">
        <v>1.8337728195138299E-2</v>
      </c>
      <c r="BW123">
        <v>1.83719741344355E-2</v>
      </c>
      <c r="BX123">
        <v>1.84129632722729E-2</v>
      </c>
      <c r="BY123">
        <v>1.8461012137422E-2</v>
      </c>
      <c r="BZ123">
        <v>1.85159179441583E-2</v>
      </c>
      <c r="CA123">
        <v>1.8577267797547901E-2</v>
      </c>
      <c r="CB123">
        <v>1.8644425124143101E-2</v>
      </c>
      <c r="CC123">
        <v>1.87165403460045E-2</v>
      </c>
      <c r="CD123">
        <v>1.8792002541640498E-2</v>
      </c>
      <c r="CE123">
        <v>1.8869345019791799E-2</v>
      </c>
    </row>
    <row r="124" spans="1:83" x14ac:dyDescent="0.3">
      <c r="A124" t="s">
        <v>16</v>
      </c>
      <c r="B124" t="s">
        <v>130</v>
      </c>
      <c r="C124">
        <v>0.98996705445438604</v>
      </c>
      <c r="D124">
        <v>0.96088375895692002</v>
      </c>
      <c r="E124">
        <v>0.94377988970454096</v>
      </c>
      <c r="F124">
        <v>0.94175912339290102</v>
      </c>
      <c r="G124">
        <v>0.95123006185311298</v>
      </c>
      <c r="H124">
        <v>0.96823949761717198</v>
      </c>
      <c r="I124">
        <v>0.98865138815225095</v>
      </c>
      <c r="J124">
        <v>1.0089114650925299</v>
      </c>
      <c r="K124">
        <v>1.0267526961035001</v>
      </c>
      <c r="L124">
        <v>1.0412429339964</v>
      </c>
      <c r="M124">
        <v>1.0523922818769</v>
      </c>
      <c r="N124">
        <v>1.06055648869786</v>
      </c>
      <c r="O124">
        <v>1.0668321069507101</v>
      </c>
      <c r="P124">
        <v>1.0719496480799799</v>
      </c>
      <c r="Q124">
        <v>1.07695132762915</v>
      </c>
      <c r="R124">
        <v>1.08366502084006</v>
      </c>
      <c r="S124">
        <v>1.0879320466220901</v>
      </c>
      <c r="T124">
        <v>1.09159540955562</v>
      </c>
      <c r="U124">
        <v>1.0942515745360999</v>
      </c>
      <c r="V124">
        <v>1.09539368469564</v>
      </c>
      <c r="W124">
        <v>1.09466035598482</v>
      </c>
      <c r="X124">
        <v>1.09197086007892</v>
      </c>
      <c r="Y124">
        <v>1.0874128907096301</v>
      </c>
      <c r="Z124">
        <v>1.08113823419996</v>
      </c>
      <c r="AA124">
        <v>1.07335785014178</v>
      </c>
      <c r="AB124">
        <v>1.0642868063342199</v>
      </c>
      <c r="AC124">
        <v>1.0538807441060201</v>
      </c>
      <c r="AD124">
        <v>1.0417701047349699</v>
      </c>
      <c r="AE124">
        <v>1.0276810029719801</v>
      </c>
      <c r="AF124">
        <v>1.01155336644174</v>
      </c>
      <c r="AG124">
        <v>0.99351963401379695</v>
      </c>
      <c r="AH124">
        <v>0.97348170991188698</v>
      </c>
      <c r="AI124">
        <v>0.95121262385834804</v>
      </c>
      <c r="AJ124">
        <v>0.92641778428935995</v>
      </c>
      <c r="AK124">
        <v>0.89901162354197806</v>
      </c>
      <c r="AL124">
        <v>0.86932991787535996</v>
      </c>
      <c r="AM124">
        <v>0.837843213420852</v>
      </c>
      <c r="AN124">
        <v>0.80499491941813806</v>
      </c>
      <c r="AO124">
        <v>0.77134363132491202</v>
      </c>
      <c r="AP124">
        <v>0.73754308268132396</v>
      </c>
      <c r="AQ124">
        <v>0.70417226515406195</v>
      </c>
      <c r="AR124">
        <v>0.67173255793879705</v>
      </c>
      <c r="AS124">
        <v>0.64061261256417401</v>
      </c>
      <c r="AT124">
        <v>0.61107131600956299</v>
      </c>
      <c r="AU124">
        <v>0.58329514782881198</v>
      </c>
      <c r="AV124">
        <v>0.55742373449895299</v>
      </c>
      <c r="AW124">
        <v>0.53351309877868802</v>
      </c>
      <c r="AX124">
        <v>0.51156737389240103</v>
      </c>
      <c r="AY124">
        <v>0.49158157879224101</v>
      </c>
      <c r="AZ124">
        <v>0.47343376955570299</v>
      </c>
      <c r="BA124">
        <v>0.45686116582476199</v>
      </c>
      <c r="BB124">
        <v>0.441924268948303</v>
      </c>
      <c r="BC124">
        <v>0.42810966988952698</v>
      </c>
      <c r="BD124">
        <v>0.41513380323899102</v>
      </c>
      <c r="BE124">
        <v>0.40315331646188501</v>
      </c>
      <c r="BF124">
        <v>0.39209136215212398</v>
      </c>
      <c r="BG124">
        <v>0.38193312268944801</v>
      </c>
      <c r="BH124">
        <v>0.372666160848874</v>
      </c>
      <c r="BI124">
        <v>0.36425785113892301</v>
      </c>
      <c r="BJ124">
        <v>0.35666105412131899</v>
      </c>
      <c r="BK124">
        <v>0.34982520195623801</v>
      </c>
      <c r="BL124">
        <v>0.34369533787727402</v>
      </c>
      <c r="BM124">
        <v>0.33821695151167702</v>
      </c>
      <c r="BN124">
        <v>0.33333670702690199</v>
      </c>
      <c r="BO124">
        <v>0.32899749520083998</v>
      </c>
      <c r="BP124">
        <v>0.32513576743481998</v>
      </c>
      <c r="BQ124">
        <v>0.32170998920903199</v>
      </c>
      <c r="BR124">
        <v>0.31869534814952799</v>
      </c>
      <c r="BS124">
        <v>0.31608156106305602</v>
      </c>
      <c r="BT124">
        <v>0.31385295682020398</v>
      </c>
      <c r="BU124">
        <v>0.31198010798218101</v>
      </c>
      <c r="BV124">
        <v>0.31044368643586601</v>
      </c>
      <c r="BW124">
        <v>0.30923362682663902</v>
      </c>
      <c r="BX124">
        <v>0.30834239380797801</v>
      </c>
      <c r="BY124">
        <v>0.30776199995444598</v>
      </c>
      <c r="BZ124">
        <v>0.307477497089092</v>
      </c>
      <c r="CA124">
        <v>0.30747179486080201</v>
      </c>
      <c r="CB124">
        <v>0.30772502172750099</v>
      </c>
      <c r="CC124">
        <v>0.30821463364243701</v>
      </c>
      <c r="CD124">
        <v>0.30890599553369402</v>
      </c>
      <c r="CE124">
        <v>0.30976585360595299</v>
      </c>
    </row>
    <row r="125" spans="1:83" x14ac:dyDescent="0.3">
      <c r="A125" t="s">
        <v>16</v>
      </c>
      <c r="B125" t="s">
        <v>131</v>
      </c>
      <c r="C125">
        <v>5.2705288251233499E-3</v>
      </c>
      <c r="D125">
        <v>5.4980598696280497E-2</v>
      </c>
      <c r="E125">
        <v>8.5559477226531094E-2</v>
      </c>
      <c r="F125">
        <v>0.104670592376422</v>
      </c>
      <c r="G125">
        <v>0.11711779924787501</v>
      </c>
      <c r="H125">
        <v>0.12578723280013401</v>
      </c>
      <c r="I125">
        <v>0.13231368065931401</v>
      </c>
      <c r="J125">
        <v>0.13754240724692501</v>
      </c>
      <c r="K125">
        <v>0.14185803590636201</v>
      </c>
      <c r="L125">
        <v>0.145414263215012</v>
      </c>
      <c r="M125">
        <v>0.14828520995139899</v>
      </c>
      <c r="N125">
        <v>0.15051826466122101</v>
      </c>
      <c r="O125">
        <v>0.15225885522291699</v>
      </c>
      <c r="P125">
        <v>0.15361921210705401</v>
      </c>
      <c r="Q125">
        <v>0.154777404194858</v>
      </c>
      <c r="R125">
        <v>0.15604254141462201</v>
      </c>
      <c r="S125">
        <v>0.15687043287527</v>
      </c>
      <c r="T125">
        <v>0.15757503615617399</v>
      </c>
      <c r="U125">
        <v>0.158158273452772</v>
      </c>
      <c r="V125">
        <v>0.15859626692998499</v>
      </c>
      <c r="W125">
        <v>0.158858711251811</v>
      </c>
      <c r="X125">
        <v>0.158921216973684</v>
      </c>
      <c r="Y125">
        <v>0.15876481714972601</v>
      </c>
      <c r="Z125">
        <v>0.15837758480571601</v>
      </c>
      <c r="AA125">
        <v>0.157762859386222</v>
      </c>
      <c r="AB125">
        <v>0.15694163143533901</v>
      </c>
      <c r="AC125">
        <v>0.15593201061064399</v>
      </c>
      <c r="AD125">
        <v>0.15472993283030201</v>
      </c>
      <c r="AE125">
        <v>0.153331193846105</v>
      </c>
      <c r="AF125">
        <v>0.15173269756402499</v>
      </c>
      <c r="AG125">
        <v>0.14992901444666001</v>
      </c>
      <c r="AH125">
        <v>0.14788661678537701</v>
      </c>
      <c r="AI125">
        <v>0.14556321957870899</v>
      </c>
      <c r="AJ125">
        <v>0.14289589400317601</v>
      </c>
      <c r="AK125">
        <v>0.13983482790944199</v>
      </c>
      <c r="AL125">
        <v>0.13637754033374699</v>
      </c>
      <c r="AM125">
        <v>0.132550442124308</v>
      </c>
      <c r="AN125">
        <v>0.128385311637705</v>
      </c>
      <c r="AO125">
        <v>0.123935234872491</v>
      </c>
      <c r="AP125">
        <v>0.119279617148567</v>
      </c>
      <c r="AQ125">
        <v>0.114503018943026</v>
      </c>
      <c r="AR125">
        <v>0.109689612717394</v>
      </c>
      <c r="AS125">
        <v>0.10491666232317701</v>
      </c>
      <c r="AT125">
        <v>0.10025159361892599</v>
      </c>
      <c r="AU125">
        <v>9.5757581583007997E-2</v>
      </c>
      <c r="AV125">
        <v>9.1485503490197503E-2</v>
      </c>
      <c r="AW125">
        <v>8.74679488753419E-2</v>
      </c>
      <c r="AX125">
        <v>8.3719417054338399E-2</v>
      </c>
      <c r="AY125">
        <v>8.0241617768243206E-2</v>
      </c>
      <c r="AZ125">
        <v>7.7021885517694899E-2</v>
      </c>
      <c r="BA125">
        <v>7.4027108412262801E-2</v>
      </c>
      <c r="BB125">
        <v>7.1340346886230505E-2</v>
      </c>
      <c r="BC125">
        <v>6.88890010107545E-2</v>
      </c>
      <c r="BD125">
        <v>6.6639954412658103E-2</v>
      </c>
      <c r="BE125">
        <v>6.4567965307286895E-2</v>
      </c>
      <c r="BF125">
        <v>6.2657845395679299E-2</v>
      </c>
      <c r="BG125">
        <v>6.0896563444660899E-2</v>
      </c>
      <c r="BH125">
        <v>5.9275725862520702E-2</v>
      </c>
      <c r="BI125">
        <v>5.77879788985384E-2</v>
      </c>
      <c r="BJ125">
        <v>5.6426246298467903E-2</v>
      </c>
      <c r="BK125">
        <v>5.5184152871468301E-2</v>
      </c>
      <c r="BL125">
        <v>5.4055043605849999E-2</v>
      </c>
      <c r="BM125">
        <v>5.3032293655112597E-2</v>
      </c>
      <c r="BN125">
        <v>5.2109199226186599E-2</v>
      </c>
      <c r="BO125">
        <v>5.1278125140293403E-2</v>
      </c>
      <c r="BP125">
        <v>5.0530091776234499E-2</v>
      </c>
      <c r="BQ125">
        <v>4.9859221137963802E-2</v>
      </c>
      <c r="BR125">
        <v>4.9261920251138097E-2</v>
      </c>
      <c r="BS125">
        <v>4.8736580941780398E-2</v>
      </c>
      <c r="BT125">
        <v>4.8280569457484102E-2</v>
      </c>
      <c r="BU125">
        <v>4.78890166361743E-2</v>
      </c>
      <c r="BV125">
        <v>4.7558532613013002E-2</v>
      </c>
      <c r="BW125">
        <v>4.7287092479403603E-2</v>
      </c>
      <c r="BX125">
        <v>4.7073027633019703E-2</v>
      </c>
      <c r="BY125">
        <v>4.6914599415979703E-2</v>
      </c>
      <c r="BZ125">
        <v>4.68090326153459E-2</v>
      </c>
      <c r="CA125">
        <v>4.6753266166192402E-2</v>
      </c>
      <c r="CB125">
        <v>4.6743857991717097E-2</v>
      </c>
      <c r="CC125">
        <v>4.6777000426810197E-2</v>
      </c>
      <c r="CD125">
        <v>4.6847085415040603E-2</v>
      </c>
      <c r="CE125">
        <v>4.6948730270845E-2</v>
      </c>
    </row>
    <row r="126" spans="1:83" x14ac:dyDescent="0.3">
      <c r="A126" t="s">
        <v>16</v>
      </c>
      <c r="B126" t="s">
        <v>132</v>
      </c>
      <c r="C126">
        <v>0.153994875137349</v>
      </c>
      <c r="D126">
        <v>2.4848813054910199E-2</v>
      </c>
      <c r="E126">
        <v>8.2236090470214993E-3</v>
      </c>
      <c r="F126">
        <v>6.7099206789344099E-3</v>
      </c>
      <c r="G126">
        <v>7.1076158439927796E-3</v>
      </c>
      <c r="H126">
        <v>7.6114823658386798E-3</v>
      </c>
      <c r="I126">
        <v>7.9524779145201795E-3</v>
      </c>
      <c r="J126">
        <v>8.1063660241713492E-3</v>
      </c>
      <c r="K126">
        <v>8.1239848921931708E-3</v>
      </c>
      <c r="L126">
        <v>8.0736075376679501E-3</v>
      </c>
      <c r="M126">
        <v>8.0072421676293509E-3</v>
      </c>
      <c r="N126">
        <v>7.9522795819693091E-3</v>
      </c>
      <c r="O126">
        <v>7.9222747017517504E-3</v>
      </c>
      <c r="P126">
        <v>7.9170492052006401E-3</v>
      </c>
      <c r="Q126">
        <v>7.9338630065940493E-3</v>
      </c>
      <c r="R126">
        <v>7.9735676506401693E-3</v>
      </c>
      <c r="S126">
        <v>7.9942095331508693E-3</v>
      </c>
      <c r="T126">
        <v>8.0018922336772998E-3</v>
      </c>
      <c r="U126">
        <v>7.9805685344815601E-3</v>
      </c>
      <c r="V126">
        <v>7.9218662315877694E-3</v>
      </c>
      <c r="W126">
        <v>7.8271584632925596E-3</v>
      </c>
      <c r="X126">
        <v>7.7076518233360602E-3</v>
      </c>
      <c r="Y126">
        <v>7.5745635887351304E-3</v>
      </c>
      <c r="Z126">
        <v>7.4355261266871404E-3</v>
      </c>
      <c r="AA126">
        <v>7.2948266024812402E-3</v>
      </c>
      <c r="AB126">
        <v>7.1505702732980797E-3</v>
      </c>
      <c r="AC126">
        <v>6.98852493292832E-3</v>
      </c>
      <c r="AD126">
        <v>6.7913310835001897E-3</v>
      </c>
      <c r="AE126">
        <v>6.55525659000017E-3</v>
      </c>
      <c r="AF126">
        <v>6.2873237730866303E-3</v>
      </c>
      <c r="AG126">
        <v>6.00096699912061E-3</v>
      </c>
      <c r="AH126">
        <v>5.6965004408431399E-3</v>
      </c>
      <c r="AI126">
        <v>5.3723880851696097E-3</v>
      </c>
      <c r="AJ126">
        <v>5.0320828500953502E-3</v>
      </c>
      <c r="AK126">
        <v>4.68599483731946E-3</v>
      </c>
      <c r="AL126">
        <v>4.3488019245243904E-3</v>
      </c>
      <c r="AM126">
        <v>4.02831632369867E-3</v>
      </c>
      <c r="AN126">
        <v>3.7306124394553002E-3</v>
      </c>
      <c r="AO126">
        <v>3.4628681877051401E-3</v>
      </c>
      <c r="AP126">
        <v>3.2290109329709601E-3</v>
      </c>
      <c r="AQ126">
        <v>3.0287563065656102E-3</v>
      </c>
      <c r="AR126">
        <v>2.86075436657912E-3</v>
      </c>
      <c r="AS126">
        <v>2.72159551635664E-3</v>
      </c>
      <c r="AT126">
        <v>2.6054690440456899E-3</v>
      </c>
      <c r="AU126">
        <v>2.5067070009893999E-3</v>
      </c>
      <c r="AV126">
        <v>2.4226119386859101E-3</v>
      </c>
      <c r="AW126">
        <v>2.35101205362613E-3</v>
      </c>
      <c r="AX126">
        <v>2.2927079154825198E-3</v>
      </c>
      <c r="AY126">
        <v>2.2494315150481899E-3</v>
      </c>
      <c r="AZ126">
        <v>2.2187097590688301E-3</v>
      </c>
      <c r="BA126">
        <v>2.1973326374574798E-3</v>
      </c>
      <c r="BB126">
        <v>2.3786213134895399E-3</v>
      </c>
      <c r="BC126">
        <v>2.5628433454551601E-3</v>
      </c>
      <c r="BD126">
        <v>2.7172216731247301E-3</v>
      </c>
      <c r="BE126">
        <v>2.6777215286539302E-3</v>
      </c>
      <c r="BF126">
        <v>2.6195706929682998E-3</v>
      </c>
      <c r="BG126">
        <v>2.5676462688065602E-3</v>
      </c>
      <c r="BH126">
        <v>2.52451818762296E-3</v>
      </c>
      <c r="BI126">
        <v>2.48930839517361E-3</v>
      </c>
      <c r="BJ126">
        <v>2.4607361738470499E-3</v>
      </c>
      <c r="BK126">
        <v>2.4376657982650299E-3</v>
      </c>
      <c r="BL126">
        <v>2.4191322500002302E-3</v>
      </c>
      <c r="BM126">
        <v>2.40434385913221E-3</v>
      </c>
      <c r="BN126">
        <v>2.3926499115727198E-3</v>
      </c>
      <c r="BO126">
        <v>2.3834646655941602E-3</v>
      </c>
      <c r="BP126">
        <v>2.3762191464025799E-3</v>
      </c>
      <c r="BQ126">
        <v>2.3705833231526499E-3</v>
      </c>
      <c r="BR126">
        <v>2.36641255537068E-3</v>
      </c>
      <c r="BS126">
        <v>2.3637130615753298E-3</v>
      </c>
      <c r="BT126">
        <v>2.3624569785806499E-3</v>
      </c>
      <c r="BU126">
        <v>2.3624995985261502E-3</v>
      </c>
      <c r="BV126">
        <v>2.3637834384122999E-3</v>
      </c>
      <c r="BW126">
        <v>2.3663329737985501E-3</v>
      </c>
      <c r="BX126">
        <v>2.3701914834687501E-3</v>
      </c>
      <c r="BY126">
        <v>2.3753893610511702E-3</v>
      </c>
      <c r="BZ126">
        <v>2.3818842236328101E-3</v>
      </c>
      <c r="CA126">
        <v>2.3896035490559302E-3</v>
      </c>
      <c r="CB126">
        <v>2.3984423488255602E-3</v>
      </c>
      <c r="CC126">
        <v>2.4082651376652799E-3</v>
      </c>
      <c r="CD126">
        <v>2.41882446847539E-3</v>
      </c>
      <c r="CE126">
        <v>2.4298873019072101E-3</v>
      </c>
    </row>
    <row r="127" spans="1:83" x14ac:dyDescent="0.3">
      <c r="A127" t="s">
        <v>16</v>
      </c>
      <c r="B127" t="s">
        <v>133</v>
      </c>
      <c r="C127">
        <v>3.8668161248941302</v>
      </c>
      <c r="D127">
        <v>3.76733905921256</v>
      </c>
      <c r="E127">
        <v>3.6927324818223699</v>
      </c>
      <c r="F127">
        <v>3.6370014694600301</v>
      </c>
      <c r="G127">
        <v>3.5961521928682001</v>
      </c>
      <c r="H127">
        <v>3.5655991008906001</v>
      </c>
      <c r="I127">
        <v>3.5405960500684301</v>
      </c>
      <c r="J127">
        <v>3.5172886719191201</v>
      </c>
      <c r="K127">
        <v>3.4934234446598902</v>
      </c>
      <c r="L127">
        <v>3.4679201371258199</v>
      </c>
      <c r="M127">
        <v>3.44050799469712</v>
      </c>
      <c r="N127">
        <v>3.4109560516207802</v>
      </c>
      <c r="O127">
        <v>3.3811590079035798</v>
      </c>
      <c r="P127">
        <v>3.3519803115426101</v>
      </c>
      <c r="Q127">
        <v>3.32560150069795</v>
      </c>
      <c r="R127">
        <v>3.3069385345028</v>
      </c>
      <c r="S127">
        <v>3.2830859853693801</v>
      </c>
      <c r="T127">
        <v>3.25982187391303</v>
      </c>
      <c r="U127">
        <v>3.2363785484874499</v>
      </c>
      <c r="V127">
        <v>3.2119753186786202</v>
      </c>
      <c r="W127">
        <v>3.1861769543500502</v>
      </c>
      <c r="X127">
        <v>3.1590157492749098</v>
      </c>
      <c r="Y127">
        <v>3.1306188688963501</v>
      </c>
      <c r="Z127">
        <v>3.1010709851323401</v>
      </c>
      <c r="AA127">
        <v>3.0705260168816801</v>
      </c>
      <c r="AB127">
        <v>3.0391659074721802</v>
      </c>
      <c r="AC127">
        <v>3.0067590714768899</v>
      </c>
      <c r="AD127">
        <v>2.9726779215048</v>
      </c>
      <c r="AE127">
        <v>2.93676457144345</v>
      </c>
      <c r="AF127">
        <v>2.8992846096961098</v>
      </c>
      <c r="AG127">
        <v>2.8606654904131599</v>
      </c>
      <c r="AH127">
        <v>2.82046210803898</v>
      </c>
      <c r="AI127">
        <v>2.7780330854575301</v>
      </c>
      <c r="AJ127">
        <v>2.7324034173671201</v>
      </c>
      <c r="AK127">
        <v>2.6829423211540999</v>
      </c>
      <c r="AL127">
        <v>2.6298380450706502</v>
      </c>
      <c r="AM127">
        <v>2.5734806034716899</v>
      </c>
      <c r="AN127">
        <v>2.5141589904960799</v>
      </c>
      <c r="AO127">
        <v>2.4524172722146198</v>
      </c>
      <c r="AP127">
        <v>2.3890965736137</v>
      </c>
      <c r="AQ127">
        <v>2.3249806706859801</v>
      </c>
      <c r="AR127">
        <v>2.2608156722775901</v>
      </c>
      <c r="AS127">
        <v>2.19722031308073</v>
      </c>
      <c r="AT127">
        <v>2.1346608038299202</v>
      </c>
      <c r="AU127">
        <v>2.0737100578118901</v>
      </c>
      <c r="AV127">
        <v>2.0149458222290901</v>
      </c>
      <c r="AW127">
        <v>1.9587633288906201</v>
      </c>
      <c r="AX127">
        <v>1.90541477021971</v>
      </c>
      <c r="AY127">
        <v>1.85493844220184</v>
      </c>
      <c r="AZ127">
        <v>1.8070023131075399</v>
      </c>
      <c r="BA127">
        <v>1.7608015797379299</v>
      </c>
      <c r="BB127">
        <v>1.7185039328781799</v>
      </c>
      <c r="BC127">
        <v>1.6786989925732301</v>
      </c>
      <c r="BD127">
        <v>1.6410179852797899</v>
      </c>
      <c r="BE127">
        <v>1.6052502628763201</v>
      </c>
      <c r="BF127">
        <v>1.57140499522303</v>
      </c>
      <c r="BG127">
        <v>1.5394504840735299</v>
      </c>
      <c r="BH127">
        <v>1.50934926882288</v>
      </c>
      <c r="BI127">
        <v>1.4810167722757901</v>
      </c>
      <c r="BJ127">
        <v>1.4543423365655099</v>
      </c>
      <c r="BK127">
        <v>1.4292245872740299</v>
      </c>
      <c r="BL127">
        <v>1.4055586264147599</v>
      </c>
      <c r="BM127">
        <v>1.3832488189137</v>
      </c>
      <c r="BN127">
        <v>1.3622066487066899</v>
      </c>
      <c r="BO127">
        <v>1.3423268692835</v>
      </c>
      <c r="BP127">
        <v>1.32347432130586</v>
      </c>
      <c r="BQ127">
        <v>1.3055981937621499</v>
      </c>
      <c r="BR127">
        <v>1.2887082625589199</v>
      </c>
      <c r="BS127">
        <v>1.27286422073362</v>
      </c>
      <c r="BT127">
        <v>1.2580944633418201</v>
      </c>
      <c r="BU127">
        <v>1.2443634039348099</v>
      </c>
      <c r="BV127">
        <v>1.2316679423450001</v>
      </c>
      <c r="BW127">
        <v>1.2200336360009401</v>
      </c>
      <c r="BX127">
        <v>1.2094879326391299</v>
      </c>
      <c r="BY127">
        <v>1.2000490968936</v>
      </c>
      <c r="BZ127">
        <v>1.1917019580583099</v>
      </c>
      <c r="CA127">
        <v>1.18441816494284</v>
      </c>
      <c r="CB127">
        <v>1.1781547080625101</v>
      </c>
      <c r="CC127">
        <v>1.1728552507884</v>
      </c>
      <c r="CD127">
        <v>1.16841525015137</v>
      </c>
      <c r="CE127">
        <v>1.1647341260724</v>
      </c>
    </row>
    <row r="128" spans="1:83" x14ac:dyDescent="0.3">
      <c r="A128" t="s">
        <v>16</v>
      </c>
      <c r="B128" t="s">
        <v>138</v>
      </c>
      <c r="C128">
        <v>1.1999999996709301</v>
      </c>
      <c r="D128">
        <v>1.08973479194198</v>
      </c>
      <c r="E128">
        <v>1.0948039569447201</v>
      </c>
      <c r="F128">
        <v>1.1178163022894301</v>
      </c>
      <c r="G128">
        <v>1.14628228705895</v>
      </c>
      <c r="H128">
        <v>1.17679802153702</v>
      </c>
      <c r="I128">
        <v>1.2064272003082299</v>
      </c>
      <c r="J128">
        <v>1.2327429408388899</v>
      </c>
      <c r="K128">
        <v>1.2546154008158199</v>
      </c>
      <c r="L128">
        <v>1.27196822769968</v>
      </c>
      <c r="M128">
        <v>1.28532289303148</v>
      </c>
      <c r="N128">
        <v>1.2952647602851599</v>
      </c>
      <c r="O128">
        <v>1.30310658308128</v>
      </c>
      <c r="P128">
        <v>1.3096484840540199</v>
      </c>
      <c r="Q128">
        <v>1.3160604620968099</v>
      </c>
      <c r="R128">
        <v>1.3244732353275801</v>
      </c>
      <c r="S128">
        <v>1.3297564696350099</v>
      </c>
      <c r="T128">
        <v>1.3341144957851601</v>
      </c>
      <c r="U128">
        <v>1.33696603855157</v>
      </c>
      <c r="V128">
        <v>1.33774501637773</v>
      </c>
      <c r="W128">
        <v>1.3361231482206599</v>
      </c>
      <c r="X128">
        <v>1.33213848920877</v>
      </c>
      <c r="Y128">
        <v>1.32596603187748</v>
      </c>
      <c r="Z128">
        <v>1.31781042580981</v>
      </c>
      <c r="AA128">
        <v>1.307912373675</v>
      </c>
      <c r="AB128">
        <v>1.2964357057875699</v>
      </c>
      <c r="AC128">
        <v>1.2831544349406101</v>
      </c>
      <c r="AD128">
        <v>1.2675429208510001</v>
      </c>
      <c r="AE128">
        <v>1.24935032291669</v>
      </c>
      <c r="AF128">
        <v>1.2286322391356601</v>
      </c>
      <c r="AG128">
        <v>1.2056535557942201</v>
      </c>
      <c r="AH128">
        <v>1.1802170117857</v>
      </c>
      <c r="AI128">
        <v>1.1520789616920299</v>
      </c>
      <c r="AJ128">
        <v>1.1209423035461501</v>
      </c>
      <c r="AK128">
        <v>1.0868145457107701</v>
      </c>
      <c r="AL128">
        <v>1.0501687451209301</v>
      </c>
      <c r="AM128">
        <v>1.0115549575401701</v>
      </c>
      <c r="AN128">
        <v>0.97152035067450604</v>
      </c>
      <c r="AO128">
        <v>0.93074498385901605</v>
      </c>
      <c r="AP128">
        <v>0.88997985210923503</v>
      </c>
      <c r="AQ128">
        <v>0.84987425871613897</v>
      </c>
      <c r="AR128">
        <v>0.81099236692568299</v>
      </c>
      <c r="AS128">
        <v>0.77375582982296098</v>
      </c>
      <c r="AT128">
        <v>0.73841257818464401</v>
      </c>
      <c r="AU128">
        <v>0.70517014202542805</v>
      </c>
      <c r="AV128">
        <v>0.67419663716268496</v>
      </c>
      <c r="AW128">
        <v>0.64555939298631904</v>
      </c>
      <c r="AX128">
        <v>0.61931636311021399</v>
      </c>
      <c r="AY128">
        <v>0.59545777109473397</v>
      </c>
      <c r="AZ128">
        <v>0.57381706163780999</v>
      </c>
      <c r="BA128">
        <v>0.55406611624602997</v>
      </c>
      <c r="BB128">
        <v>0.53645836589037199</v>
      </c>
      <c r="BC128">
        <v>0.52009914620777897</v>
      </c>
      <c r="BD128">
        <v>0.50463375458789395</v>
      </c>
      <c r="BE128">
        <v>0.49012786997640401</v>
      </c>
      <c r="BF128">
        <v>0.47674478874918902</v>
      </c>
      <c r="BG128">
        <v>0.46448934724678898</v>
      </c>
      <c r="BH128">
        <v>0.45333500299695101</v>
      </c>
      <c r="BI128">
        <v>0.44323042861844397</v>
      </c>
      <c r="BJ128">
        <v>0.43411062699609898</v>
      </c>
      <c r="BK128">
        <v>0.42590973631039802</v>
      </c>
      <c r="BL128">
        <v>0.41855873475309502</v>
      </c>
      <c r="BM128">
        <v>0.41199048695803597</v>
      </c>
      <c r="BN128">
        <v>0.40614008092899401</v>
      </c>
      <c r="BO128">
        <v>0.40093841667823099</v>
      </c>
      <c r="BP128">
        <v>0.39630876270347398</v>
      </c>
      <c r="BQ128">
        <v>0.39220138573633401</v>
      </c>
      <c r="BR128">
        <v>0.388586984741779</v>
      </c>
      <c r="BS128">
        <v>0.38545391575972099</v>
      </c>
      <c r="BT128">
        <v>0.38278381651537002</v>
      </c>
      <c r="BU128">
        <v>0.38054141689431598</v>
      </c>
      <c r="BV128">
        <v>0.37870373068243002</v>
      </c>
      <c r="BW128">
        <v>0.377259026414277</v>
      </c>
      <c r="BX128">
        <v>0.37619857619673902</v>
      </c>
      <c r="BY128">
        <v>0.37551300086889899</v>
      </c>
      <c r="BZ128">
        <v>0.37518433187222899</v>
      </c>
      <c r="CA128">
        <v>0.37519193237359899</v>
      </c>
      <c r="CB128">
        <v>0.375511747192187</v>
      </c>
      <c r="CC128">
        <v>0.37611643955291701</v>
      </c>
      <c r="CD128">
        <v>0.37696390795885099</v>
      </c>
      <c r="CE128">
        <v>0.378013816198497</v>
      </c>
    </row>
    <row r="129" spans="1:83" x14ac:dyDescent="0.3">
      <c r="A129" t="s">
        <v>16</v>
      </c>
      <c r="B129" t="s">
        <v>2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</row>
    <row r="130" spans="1:83" x14ac:dyDescent="0.3">
      <c r="A130" t="s">
        <v>16</v>
      </c>
      <c r="B130" t="s">
        <v>3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</row>
    <row r="131" spans="1:83" x14ac:dyDescent="0.3">
      <c r="A131" t="s">
        <v>16</v>
      </c>
      <c r="B131" t="s">
        <v>4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</row>
    <row r="132" spans="1:83" x14ac:dyDescent="0.3">
      <c r="A132" t="s">
        <v>16</v>
      </c>
      <c r="B132" t="s">
        <v>5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</row>
    <row r="133" spans="1:83" x14ac:dyDescent="0.3">
      <c r="A133" t="s">
        <v>16</v>
      </c>
      <c r="B133" t="s">
        <v>6</v>
      </c>
      <c r="C133">
        <v>48.723185551845802</v>
      </c>
      <c r="D133">
        <v>45.446588926308202</v>
      </c>
      <c r="E133">
        <v>51.576060741420903</v>
      </c>
      <c r="F133">
        <v>60.744111460502801</v>
      </c>
      <c r="G133">
        <v>69.255052391419895</v>
      </c>
      <c r="H133">
        <v>76.548933122329103</v>
      </c>
      <c r="I133">
        <v>82.121108167928199</v>
      </c>
      <c r="J133">
        <v>85.888022897281701</v>
      </c>
      <c r="K133">
        <v>88.308158255381898</v>
      </c>
      <c r="L133">
        <v>90.083891190434599</v>
      </c>
      <c r="M133">
        <v>91.785798894718795</v>
      </c>
      <c r="N133">
        <v>93.748875176099901</v>
      </c>
      <c r="O133">
        <v>96.114347553140206</v>
      </c>
      <c r="P133">
        <v>98.894015668980103</v>
      </c>
      <c r="Q133">
        <v>102.022347866338</v>
      </c>
      <c r="R133">
        <v>105.376468832952</v>
      </c>
      <c r="S133">
        <v>108.803888317803</v>
      </c>
      <c r="T133">
        <v>112.194334526576</v>
      </c>
      <c r="U133">
        <v>115.30523437426601</v>
      </c>
      <c r="V133">
        <v>117.963180503125</v>
      </c>
      <c r="W133">
        <v>120.135162846871</v>
      </c>
      <c r="X133">
        <v>121.941226806865</v>
      </c>
      <c r="Y133">
        <v>123.52778262826401</v>
      </c>
      <c r="Z133">
        <v>124.998792547679</v>
      </c>
      <c r="AA133">
        <v>126.41349302169399</v>
      </c>
      <c r="AB133">
        <v>127.73182857124699</v>
      </c>
      <c r="AC133">
        <v>128.671802910873</v>
      </c>
      <c r="AD133">
        <v>128.83743911730701</v>
      </c>
      <c r="AE133">
        <v>128.05197045022001</v>
      </c>
      <c r="AF133">
        <v>126.354919040163</v>
      </c>
      <c r="AG133">
        <v>123.948688747717</v>
      </c>
      <c r="AH133">
        <v>120.834509125956</v>
      </c>
      <c r="AI133">
        <v>116.914081673504</v>
      </c>
      <c r="AJ133">
        <v>112.27185937959401</v>
      </c>
      <c r="AK133">
        <v>107.141871039908</v>
      </c>
      <c r="AL133">
        <v>101.880022367827</v>
      </c>
      <c r="AM133">
        <v>96.692815080909796</v>
      </c>
      <c r="AN133">
        <v>91.747641904117899</v>
      </c>
      <c r="AO133">
        <v>87.270597542078207</v>
      </c>
      <c r="AP133">
        <v>83.412804675035204</v>
      </c>
      <c r="AQ133">
        <v>80.214187903506698</v>
      </c>
      <c r="AR133">
        <v>77.690432117450001</v>
      </c>
      <c r="AS133">
        <v>75.802253796016302</v>
      </c>
      <c r="AT133">
        <v>74.439944560045802</v>
      </c>
      <c r="AU133">
        <v>73.450177433771501</v>
      </c>
      <c r="AV133">
        <v>72.777872135410703</v>
      </c>
      <c r="AW133">
        <v>72.375853197630605</v>
      </c>
      <c r="AX133">
        <v>72.270751500974598</v>
      </c>
      <c r="AY133">
        <v>72.583964545271897</v>
      </c>
      <c r="AZ133">
        <v>73.268147767692696</v>
      </c>
      <c r="BA133">
        <v>74.273408793822895</v>
      </c>
      <c r="BB133">
        <v>75.4394696314898</v>
      </c>
      <c r="BC133">
        <v>76.302765476078505</v>
      </c>
      <c r="BD133">
        <v>76.673481812198503</v>
      </c>
      <c r="BE133">
        <v>76.669612858207401</v>
      </c>
      <c r="BF133">
        <v>76.701201754325098</v>
      </c>
      <c r="BG133">
        <v>76.925221637008605</v>
      </c>
      <c r="BH133">
        <v>77.348702223682693</v>
      </c>
      <c r="BI133">
        <v>77.947293872656999</v>
      </c>
      <c r="BJ133">
        <v>78.693948923068106</v>
      </c>
      <c r="BK133">
        <v>79.564861259143498</v>
      </c>
      <c r="BL133">
        <v>80.540105195953302</v>
      </c>
      <c r="BM133">
        <v>81.603223935296896</v>
      </c>
      <c r="BN133">
        <v>82.740683872883395</v>
      </c>
      <c r="BO133">
        <v>83.941258181200993</v>
      </c>
      <c r="BP133">
        <v>85.195656650680903</v>
      </c>
      <c r="BQ133">
        <v>86.496547241833895</v>
      </c>
      <c r="BR133">
        <v>87.838179366114801</v>
      </c>
      <c r="BS133">
        <v>89.215836607243702</v>
      </c>
      <c r="BT133">
        <v>90.625192908905305</v>
      </c>
      <c r="BU133">
        <v>92.062091730384907</v>
      </c>
      <c r="BV133">
        <v>93.522824352608694</v>
      </c>
      <c r="BW133">
        <v>95.004079140683402</v>
      </c>
      <c r="BX133">
        <v>96.502673707262304</v>
      </c>
      <c r="BY133">
        <v>98.015309890468799</v>
      </c>
      <c r="BZ133">
        <v>99.5384152931898</v>
      </c>
      <c r="CA133">
        <v>101.06821923307901</v>
      </c>
      <c r="CB133">
        <v>102.600866603482</v>
      </c>
      <c r="CC133">
        <v>104.132467721217</v>
      </c>
      <c r="CD133">
        <v>105.659151865157</v>
      </c>
      <c r="CE133">
        <v>107.17758146972</v>
      </c>
    </row>
    <row r="134" spans="1:83" x14ac:dyDescent="0.3">
      <c r="A134" t="s">
        <v>16</v>
      </c>
      <c r="B134" t="s">
        <v>148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4.2409215633735702</v>
      </c>
      <c r="BC134">
        <v>8.6092739838835097</v>
      </c>
      <c r="BD134">
        <v>12.9578823029037</v>
      </c>
      <c r="BE134">
        <v>12.955563123974301</v>
      </c>
      <c r="BF134">
        <v>12.9596871845501</v>
      </c>
      <c r="BG134">
        <v>12.9963305439277</v>
      </c>
      <c r="BH134">
        <v>13.0665776835754</v>
      </c>
      <c r="BI134">
        <v>13.1663279775939</v>
      </c>
      <c r="BJ134">
        <v>13.2910432355374</v>
      </c>
      <c r="BK134">
        <v>13.436734320295599</v>
      </c>
      <c r="BL134">
        <v>13.6000573635507</v>
      </c>
      <c r="BM134">
        <v>13.7782485593895</v>
      </c>
      <c r="BN134">
        <v>13.969022459515401</v>
      </c>
      <c r="BO134">
        <v>14.1705067972885</v>
      </c>
      <c r="BP134">
        <v>14.381165045719399</v>
      </c>
      <c r="BQ134">
        <v>14.5997866749171</v>
      </c>
      <c r="BR134">
        <v>14.8254093879646</v>
      </c>
      <c r="BS134">
        <v>15.057252065862199</v>
      </c>
      <c r="BT134">
        <v>15.294618639819401</v>
      </c>
      <c r="BU134">
        <v>15.536834434340699</v>
      </c>
      <c r="BV134">
        <v>15.7832798293172</v>
      </c>
      <c r="BW134">
        <v>16.033371325316701</v>
      </c>
      <c r="BX134">
        <v>16.286522285138499</v>
      </c>
      <c r="BY134">
        <v>16.542125658684501</v>
      </c>
      <c r="BZ134">
        <v>16.7995371565912</v>
      </c>
      <c r="CA134">
        <v>17.058099263608099</v>
      </c>
      <c r="CB134">
        <v>17.317146668384702</v>
      </c>
      <c r="CC134">
        <v>17.576040047965002</v>
      </c>
      <c r="CD134">
        <v>17.834155041728</v>
      </c>
      <c r="CE134">
        <v>18.090902591442401</v>
      </c>
    </row>
    <row r="135" spans="1:83" x14ac:dyDescent="0.3">
      <c r="A135" t="s">
        <v>16</v>
      </c>
      <c r="B135" t="s">
        <v>149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0.54664006573123802</v>
      </c>
      <c r="BC135">
        <v>1.0950415599302901</v>
      </c>
      <c r="BD135">
        <v>1.6167428437734199</v>
      </c>
      <c r="BE135">
        <v>1.58301800092127</v>
      </c>
      <c r="BF135">
        <v>1.5556273078840199</v>
      </c>
      <c r="BG135">
        <v>1.5375860062578399</v>
      </c>
      <c r="BH135">
        <v>1.5281070052693499</v>
      </c>
      <c r="BI135">
        <v>1.5258067555980399</v>
      </c>
      <c r="BJ135">
        <v>1.52940377689388</v>
      </c>
      <c r="BK135">
        <v>1.53784915207272</v>
      </c>
      <c r="BL135">
        <v>1.55028687599913</v>
      </c>
      <c r="BM135">
        <v>1.5660279858747299</v>
      </c>
      <c r="BN135">
        <v>1.58451300199586</v>
      </c>
      <c r="BO135">
        <v>1.6052614526864799</v>
      </c>
      <c r="BP135">
        <v>1.62783298061088</v>
      </c>
      <c r="BQ135">
        <v>1.65195237778642</v>
      </c>
      <c r="BR135">
        <v>1.67747256315307</v>
      </c>
      <c r="BS135">
        <v>1.70435410443069</v>
      </c>
      <c r="BT135">
        <v>1.73254786002024</v>
      </c>
      <c r="BU135">
        <v>1.76193430574841</v>
      </c>
      <c r="BV135">
        <v>1.79245181769023</v>
      </c>
      <c r="BW135">
        <v>1.82409095255937</v>
      </c>
      <c r="BX135">
        <v>1.8568510304989201</v>
      </c>
      <c r="BY135">
        <v>1.8907199373685399</v>
      </c>
      <c r="BZ135">
        <v>1.92563234201016</v>
      </c>
      <c r="CA135">
        <v>1.9615005418859599</v>
      </c>
      <c r="CB135">
        <v>1.9982107925901</v>
      </c>
      <c r="CC135">
        <v>2.0356286152760901</v>
      </c>
      <c r="CD135">
        <v>2.0735365317377901</v>
      </c>
      <c r="CE135">
        <v>2.1117203136370701</v>
      </c>
    </row>
    <row r="136" spans="1:83" x14ac:dyDescent="0.3">
      <c r="A136" t="s">
        <v>16</v>
      </c>
      <c r="B136" t="s">
        <v>134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12.889652816318399</v>
      </c>
      <c r="BC136">
        <v>12.719325252979599</v>
      </c>
      <c r="BD136">
        <v>12.476906380073601</v>
      </c>
      <c r="BE136">
        <v>12.218828203552899</v>
      </c>
      <c r="BF136">
        <v>12.0035868592458</v>
      </c>
      <c r="BG136">
        <v>11.8309241293978</v>
      </c>
      <c r="BH136">
        <v>11.6947761095101</v>
      </c>
      <c r="BI136">
        <v>11.5887038375059</v>
      </c>
      <c r="BJ136">
        <v>11.50702582025</v>
      </c>
      <c r="BK136">
        <v>11.4451109578751</v>
      </c>
      <c r="BL136">
        <v>11.399120125434401</v>
      </c>
      <c r="BM136">
        <v>11.3659437854133</v>
      </c>
      <c r="BN136">
        <v>11.3430485675576</v>
      </c>
      <c r="BO136">
        <v>11.3281866036975</v>
      </c>
      <c r="BP136">
        <v>11.319201020472301</v>
      </c>
      <c r="BQ136">
        <v>11.314907639195299</v>
      </c>
      <c r="BR136">
        <v>11.3148481721851</v>
      </c>
      <c r="BS136">
        <v>11.3191576854505</v>
      </c>
      <c r="BT136">
        <v>11.327826478193799</v>
      </c>
      <c r="BU136">
        <v>11.340368678023999</v>
      </c>
      <c r="BV136">
        <v>11.3566498032987</v>
      </c>
      <c r="BW136">
        <v>11.3768396898482</v>
      </c>
      <c r="BX136">
        <v>11.4011511972282</v>
      </c>
      <c r="BY136">
        <v>11.429727813583201</v>
      </c>
      <c r="BZ136">
        <v>11.462413065675699</v>
      </c>
      <c r="CA136">
        <v>11.498939662466601</v>
      </c>
      <c r="CB136">
        <v>11.538914758042401</v>
      </c>
      <c r="CC136">
        <v>11.5818387402445</v>
      </c>
      <c r="CD136">
        <v>11.626771926599099</v>
      </c>
      <c r="CE136">
        <v>11.6728300479379</v>
      </c>
    </row>
    <row r="137" spans="1:83" x14ac:dyDescent="0.3">
      <c r="A137" t="s">
        <v>16</v>
      </c>
      <c r="B137" t="s">
        <v>9</v>
      </c>
      <c r="C137">
        <v>246084.88399999999</v>
      </c>
      <c r="D137">
        <v>252133.57199999999</v>
      </c>
      <c r="E137">
        <v>258355.17199999999</v>
      </c>
      <c r="F137">
        <v>264784.02399999998</v>
      </c>
      <c r="G137">
        <v>271456.08399999997</v>
      </c>
      <c r="H137">
        <v>278390.74400000001</v>
      </c>
      <c r="I137">
        <v>285604.56800000003</v>
      </c>
      <c r="J137">
        <v>293106.848</v>
      </c>
      <c r="K137">
        <v>300914.95600000001</v>
      </c>
      <c r="L137">
        <v>309078.18</v>
      </c>
      <c r="M137">
        <v>317659.54399999999</v>
      </c>
      <c r="N137">
        <v>326760.85600000003</v>
      </c>
      <c r="O137">
        <v>336289.6</v>
      </c>
      <c r="P137">
        <v>346228.40399999998</v>
      </c>
      <c r="Q137">
        <v>356390.21600000001</v>
      </c>
      <c r="R137">
        <v>366224.788</v>
      </c>
      <c r="S137">
        <v>377127.13199999998</v>
      </c>
      <c r="T137">
        <v>388454.88799999998</v>
      </c>
      <c r="U137">
        <v>400228.25599999999</v>
      </c>
      <c r="V137">
        <v>412467.84</v>
      </c>
      <c r="W137">
        <v>425168.38799999998</v>
      </c>
      <c r="X137">
        <v>438300.408</v>
      </c>
      <c r="Y137">
        <v>451844.50799999997</v>
      </c>
      <c r="Z137">
        <v>465801.49599999998</v>
      </c>
      <c r="AA137">
        <v>480167.33199999999</v>
      </c>
      <c r="AB137">
        <v>494909.29200000002</v>
      </c>
      <c r="AC137">
        <v>509989.4</v>
      </c>
      <c r="AD137">
        <v>525378.16399999999</v>
      </c>
      <c r="AE137">
        <v>540968.92799999996</v>
      </c>
      <c r="AF137">
        <v>556599.68799999997</v>
      </c>
      <c r="AG137">
        <v>572110.46</v>
      </c>
      <c r="AH137">
        <v>587474.98400000005</v>
      </c>
      <c r="AI137">
        <v>602721.13600000006</v>
      </c>
      <c r="AJ137">
        <v>617997.58799999999</v>
      </c>
      <c r="AK137">
        <v>633473.21200000006</v>
      </c>
      <c r="AL137">
        <v>649217.9</v>
      </c>
      <c r="AM137">
        <v>665278.11199999996</v>
      </c>
      <c r="AN137">
        <v>681766.56400000001</v>
      </c>
      <c r="AO137">
        <v>698776.98400000005</v>
      </c>
      <c r="AP137">
        <v>716328.76399999997</v>
      </c>
      <c r="AQ137">
        <v>734435.23600000003</v>
      </c>
      <c r="AR137">
        <v>753096.804</v>
      </c>
      <c r="AS137">
        <v>772311.44799999997</v>
      </c>
      <c r="AT137">
        <v>792065.02800000005</v>
      </c>
      <c r="AU137">
        <v>812246.848</v>
      </c>
      <c r="AV137">
        <v>832693.28799999994</v>
      </c>
      <c r="AW137">
        <v>853258.90800000005</v>
      </c>
      <c r="AX137">
        <v>873860.08</v>
      </c>
      <c r="AY137">
        <v>894508.924</v>
      </c>
      <c r="AZ137">
        <v>915377.54399999999</v>
      </c>
      <c r="BA137">
        <v>936906.3</v>
      </c>
      <c r="BB137">
        <v>957865.82</v>
      </c>
      <c r="BC137">
        <v>978719.89599999995</v>
      </c>
      <c r="BD137">
        <v>999407.52399999998</v>
      </c>
      <c r="BE137">
        <v>1019880.628</v>
      </c>
      <c r="BF137">
        <v>1040106.08</v>
      </c>
      <c r="BG137">
        <v>1060087.92</v>
      </c>
      <c r="BH137">
        <v>1079827.764</v>
      </c>
      <c r="BI137">
        <v>1099353.4879999999</v>
      </c>
      <c r="BJ137">
        <v>1118709.936</v>
      </c>
      <c r="BK137">
        <v>1137935.4879999999</v>
      </c>
      <c r="BL137">
        <v>1157072.564</v>
      </c>
      <c r="BM137">
        <v>1176158.3319999999</v>
      </c>
      <c r="BN137">
        <v>1195226.324</v>
      </c>
      <c r="BO137">
        <v>1214327.848</v>
      </c>
      <c r="BP137">
        <v>1233547.3400000001</v>
      </c>
      <c r="BQ137">
        <v>1252897.7279999999</v>
      </c>
      <c r="BR137">
        <v>1272332.956</v>
      </c>
      <c r="BS137">
        <v>1291750.8119999999</v>
      </c>
      <c r="BT137">
        <v>1311070.8999999999</v>
      </c>
      <c r="BU137">
        <v>1330274.2320000001</v>
      </c>
      <c r="BV137">
        <v>1349306.672</v>
      </c>
      <c r="BW137">
        <v>1368079.34</v>
      </c>
      <c r="BX137">
        <v>1386496.084</v>
      </c>
      <c r="BY137">
        <v>1404466.8119999999</v>
      </c>
      <c r="BZ137">
        <v>1421938.196</v>
      </c>
      <c r="CA137">
        <v>1438873.4720000001</v>
      </c>
      <c r="CB137">
        <v>1455256.0759999999</v>
      </c>
      <c r="CC137">
        <v>1471089.6440000001</v>
      </c>
      <c r="CD137">
        <v>1486443.6640000001</v>
      </c>
      <c r="CE137">
        <v>1501390.452</v>
      </c>
    </row>
    <row r="138" spans="1:83" x14ac:dyDescent="0.3">
      <c r="A138" t="s">
        <v>17</v>
      </c>
      <c r="B138" t="s">
        <v>1</v>
      </c>
      <c r="C138">
        <v>1293.9587534156799</v>
      </c>
      <c r="D138">
        <v>1413.5441212534699</v>
      </c>
      <c r="E138">
        <v>1491.51137020344</v>
      </c>
      <c r="F138">
        <v>1606.4835447840601</v>
      </c>
      <c r="G138">
        <v>1732.7558429921701</v>
      </c>
      <c r="H138">
        <v>1867.15179404687</v>
      </c>
      <c r="I138">
        <v>2005.64315580332</v>
      </c>
      <c r="J138">
        <v>2144.2220255559</v>
      </c>
      <c r="K138">
        <v>2280.0791659962902</v>
      </c>
      <c r="L138">
        <v>2411.6336805555502</v>
      </c>
      <c r="M138">
        <v>2538.2545876106801</v>
      </c>
      <c r="N138">
        <v>2660.0192849988698</v>
      </c>
      <c r="O138">
        <v>2777.3109718719702</v>
      </c>
      <c r="P138">
        <v>2890.55984302876</v>
      </c>
      <c r="Q138">
        <v>2999.91641811407</v>
      </c>
      <c r="R138">
        <v>3104.4508732372001</v>
      </c>
      <c r="S138">
        <v>3205.5021776373801</v>
      </c>
      <c r="T138">
        <v>3303.35718545603</v>
      </c>
      <c r="U138">
        <v>3397.8660775304902</v>
      </c>
      <c r="V138">
        <v>3488.9902529245601</v>
      </c>
      <c r="W138">
        <v>3576.8558344691801</v>
      </c>
      <c r="X138">
        <v>3661.9905496511601</v>
      </c>
      <c r="Y138">
        <v>3745.0999778495202</v>
      </c>
      <c r="Z138">
        <v>3826.92840080315</v>
      </c>
      <c r="AA138">
        <v>3907.9161700708601</v>
      </c>
      <c r="AB138">
        <v>3987.4032316269099</v>
      </c>
      <c r="AC138">
        <v>4062.2469955391498</v>
      </c>
      <c r="AD138">
        <v>4125.4506285938696</v>
      </c>
      <c r="AE138">
        <v>4165.4406624665398</v>
      </c>
      <c r="AF138">
        <v>4167.78462363792</v>
      </c>
      <c r="AG138">
        <v>4122.1872420351501</v>
      </c>
      <c r="AH138">
        <v>4023.9233219419598</v>
      </c>
      <c r="AI138">
        <v>3882.6665039838399</v>
      </c>
      <c r="AJ138">
        <v>3714.83740561786</v>
      </c>
      <c r="AK138">
        <v>3538.6660357160299</v>
      </c>
      <c r="AL138">
        <v>3367.3067908581902</v>
      </c>
      <c r="AM138">
        <v>3208.2841310701301</v>
      </c>
      <c r="AN138">
        <v>3065.3354622188899</v>
      </c>
      <c r="AO138">
        <v>2940.0121659801198</v>
      </c>
      <c r="AP138">
        <v>2832.4133394349501</v>
      </c>
      <c r="AQ138">
        <v>2742.89518016803</v>
      </c>
      <c r="AR138">
        <v>2672.66155272674</v>
      </c>
      <c r="AS138">
        <v>2619.7315280043699</v>
      </c>
      <c r="AT138">
        <v>2578.62510373737</v>
      </c>
      <c r="AU138">
        <v>2546.35109371202</v>
      </c>
      <c r="AV138">
        <v>2521.96362256158</v>
      </c>
      <c r="AW138">
        <v>2504.23464032317</v>
      </c>
      <c r="AX138">
        <v>2498.6269893826802</v>
      </c>
      <c r="AY138">
        <v>2506.5058262284101</v>
      </c>
      <c r="AZ138">
        <v>2525.7974487668798</v>
      </c>
      <c r="BA138">
        <v>2555.29642735269</v>
      </c>
      <c r="BB138">
        <v>2578.9116918672898</v>
      </c>
      <c r="BC138">
        <v>2582.7413920457998</v>
      </c>
      <c r="BD138">
        <v>2569.1808693890298</v>
      </c>
      <c r="BE138">
        <v>2553.5064486107899</v>
      </c>
      <c r="BF138">
        <v>2547.6362550185099</v>
      </c>
      <c r="BG138">
        <v>2549.8409228132</v>
      </c>
      <c r="BH138">
        <v>2558.8961823485802</v>
      </c>
      <c r="BI138">
        <v>2573.80370791326</v>
      </c>
      <c r="BJ138">
        <v>2593.7355942771301</v>
      </c>
      <c r="BK138">
        <v>2618.0001601414301</v>
      </c>
      <c r="BL138">
        <v>2646.0156324246</v>
      </c>
      <c r="BM138">
        <v>2677.2906543291201</v>
      </c>
      <c r="BN138">
        <v>2711.4093087168199</v>
      </c>
      <c r="BO138">
        <v>2748.0133003882602</v>
      </c>
      <c r="BP138">
        <v>2786.7986718248899</v>
      </c>
      <c r="BQ138">
        <v>2827.51542840497</v>
      </c>
      <c r="BR138">
        <v>2869.9495880130598</v>
      </c>
      <c r="BS138">
        <v>2913.9075456293699</v>
      </c>
      <c r="BT138">
        <v>2959.2033814790502</v>
      </c>
      <c r="BU138">
        <v>3005.6645558774699</v>
      </c>
      <c r="BV138">
        <v>3053.14048817003</v>
      </c>
      <c r="BW138">
        <v>3101.4927153754802</v>
      </c>
      <c r="BX138">
        <v>3150.5865723294201</v>
      </c>
      <c r="BY138">
        <v>3200.2861388239899</v>
      </c>
      <c r="BZ138">
        <v>3250.4529056254701</v>
      </c>
      <c r="CA138">
        <v>3300.9495863440502</v>
      </c>
      <c r="CB138">
        <v>3351.6426106376998</v>
      </c>
      <c r="CC138">
        <v>3402.40051291399</v>
      </c>
      <c r="CD138">
        <v>3453.0988546240101</v>
      </c>
      <c r="CE138">
        <v>3503.6390140809699</v>
      </c>
    </row>
    <row r="139" spans="1:83" x14ac:dyDescent="0.3">
      <c r="A139" t="s">
        <v>17</v>
      </c>
      <c r="B139" t="s">
        <v>137</v>
      </c>
      <c r="C139" s="114">
        <v>8.25174841599177</v>
      </c>
      <c r="D139" s="114">
        <v>9.0534815411689191</v>
      </c>
      <c r="E139" s="114">
        <v>9.5023239841308698</v>
      </c>
      <c r="F139" s="114">
        <v>10.005182877188</v>
      </c>
      <c r="G139" s="114">
        <v>10.5361162081423</v>
      </c>
      <c r="H139" s="114">
        <v>11.070029599780399</v>
      </c>
      <c r="I139" s="114">
        <v>11.5819997026321</v>
      </c>
      <c r="J139" s="114">
        <v>12.0527816900972</v>
      </c>
      <c r="K139" s="114">
        <v>12.471684845387999</v>
      </c>
      <c r="L139" s="114">
        <v>12.833254260694501</v>
      </c>
      <c r="M139" s="114">
        <v>13.1358608942126</v>
      </c>
      <c r="N139" s="114">
        <v>13.379360783546399</v>
      </c>
      <c r="O139" s="114">
        <v>13.5726002885319</v>
      </c>
      <c r="P139" s="114">
        <v>13.721285012275301</v>
      </c>
      <c r="Q139" s="114">
        <v>13.8361147890583</v>
      </c>
      <c r="R139" s="114">
        <v>13.936421540870599</v>
      </c>
      <c r="S139" s="114">
        <v>13.976596331030001</v>
      </c>
      <c r="T139" s="114">
        <v>13.984714006501299</v>
      </c>
      <c r="U139" s="114">
        <v>13.96185142124</v>
      </c>
      <c r="V139" s="114">
        <v>13.909822072267101</v>
      </c>
      <c r="W139" s="114">
        <v>13.832591215160001</v>
      </c>
      <c r="X139" s="114">
        <v>13.735703564799</v>
      </c>
      <c r="Y139" s="114">
        <v>13.6243418014006</v>
      </c>
      <c r="Z139" s="114">
        <v>13.502466820526701</v>
      </c>
      <c r="AA139" s="114">
        <v>13.3722458277015</v>
      </c>
      <c r="AB139" s="114">
        <v>13.231545372586501</v>
      </c>
      <c r="AC139" s="114">
        <v>13.0692057089574</v>
      </c>
      <c r="AD139" s="114">
        <v>12.861797559882101</v>
      </c>
      <c r="AE139" s="114">
        <v>12.574947882747299</v>
      </c>
      <c r="AF139" s="114">
        <v>12.1729739349783</v>
      </c>
      <c r="AG139" s="114">
        <v>11.6429676833169</v>
      </c>
      <c r="AH139" s="114">
        <v>10.984698519751699</v>
      </c>
      <c r="AI139" s="114">
        <v>10.252824945037499</v>
      </c>
      <c r="AJ139" s="114">
        <v>9.5056248597192905</v>
      </c>
      <c r="AK139" s="114">
        <v>8.7885780574151795</v>
      </c>
      <c r="AL139" s="114">
        <v>8.1271390136167199</v>
      </c>
      <c r="AM139" s="114">
        <v>7.5312109543182997</v>
      </c>
      <c r="AN139" s="114">
        <v>7.0016018731211496</v>
      </c>
      <c r="AO139" s="114">
        <v>6.53528925862945</v>
      </c>
      <c r="AP139" s="114">
        <v>6.1275422094381202</v>
      </c>
      <c r="AQ139" s="114">
        <v>5.7796008208647098</v>
      </c>
      <c r="AR139" s="114">
        <v>5.4860216244233504</v>
      </c>
      <c r="AS139" s="114">
        <v>5.2385872278649703</v>
      </c>
      <c r="AT139" s="114">
        <v>5.01856859265071</v>
      </c>
      <c r="AU139" s="114">
        <v>4.8249762264747096</v>
      </c>
      <c r="AV139" s="114">
        <v>4.6545631080833196</v>
      </c>
      <c r="AW139" s="114">
        <v>4.5041308810931397</v>
      </c>
      <c r="AX139" s="114">
        <v>4.3907497444376498</v>
      </c>
      <c r="AY139" s="114">
        <v>4.3042709291121204</v>
      </c>
      <c r="AZ139" s="114">
        <v>4.2394892878203603</v>
      </c>
      <c r="BA139" s="114">
        <v>4.1911053970786796</v>
      </c>
      <c r="BB139" s="114">
        <v>4.1142784309968796</v>
      </c>
      <c r="BC139" s="114">
        <v>4.0112334095275797</v>
      </c>
      <c r="BD139" s="114">
        <v>3.88812874393563</v>
      </c>
      <c r="BE139" s="114">
        <v>3.7874738807831498</v>
      </c>
      <c r="BF139" s="114">
        <v>3.7053681462526602</v>
      </c>
      <c r="BG139" s="114">
        <v>3.6386154652172702</v>
      </c>
      <c r="BH139" s="114">
        <v>3.5846618331615301</v>
      </c>
      <c r="BI139" s="114">
        <v>3.5413419975096598</v>
      </c>
      <c r="BJ139" s="114">
        <v>3.5068265517112001</v>
      </c>
      <c r="BK139" s="114">
        <v>3.4796212598573502</v>
      </c>
      <c r="BL139" s="114">
        <v>3.4584706157060299</v>
      </c>
      <c r="BM139" s="114">
        <v>3.4423373954283201</v>
      </c>
      <c r="BN139" s="114">
        <v>3.4303591030354599</v>
      </c>
      <c r="BO139" s="114">
        <v>3.42175341419293</v>
      </c>
      <c r="BP139" s="114">
        <v>3.4157630511076902</v>
      </c>
      <c r="BQ139" s="114">
        <v>3.4119307664634002</v>
      </c>
      <c r="BR139" s="114">
        <v>3.4100253938853502</v>
      </c>
      <c r="BS139" s="114">
        <v>3.4100002506812799</v>
      </c>
      <c r="BT139" s="114">
        <v>3.4117673854172601</v>
      </c>
      <c r="BU139" s="114">
        <v>3.4151043441620299</v>
      </c>
      <c r="BV139" s="114">
        <v>3.4199107902299599</v>
      </c>
      <c r="BW139" s="114">
        <v>3.4261929365964101</v>
      </c>
      <c r="BX139" s="114">
        <v>3.4339828607243801</v>
      </c>
      <c r="BY139" s="114">
        <v>3.4433003040632602</v>
      </c>
      <c r="BZ139" s="114">
        <v>3.4540792312663902</v>
      </c>
      <c r="CA139" s="114">
        <v>3.4662227606842002</v>
      </c>
      <c r="CB139" s="114">
        <v>3.47959850949742</v>
      </c>
      <c r="CC139" s="114">
        <v>3.49403893907796</v>
      </c>
      <c r="CD139" s="114">
        <v>3.5092401856973199</v>
      </c>
      <c r="CE139" s="114">
        <v>3.5249247073216901</v>
      </c>
    </row>
    <row r="140" spans="1:83" x14ac:dyDescent="0.3">
      <c r="A140" t="s">
        <v>17</v>
      </c>
      <c r="B140" t="s">
        <v>129</v>
      </c>
      <c r="C140">
        <v>0.33845027514569298</v>
      </c>
      <c r="D140">
        <v>0.366414842056007</v>
      </c>
      <c r="E140">
        <v>0.38359459973716198</v>
      </c>
      <c r="F140">
        <v>0.40301743192371797</v>
      </c>
      <c r="G140">
        <v>0.423938170230589</v>
      </c>
      <c r="H140">
        <v>0.44540921412138601</v>
      </c>
      <c r="I140">
        <v>0.46637797241890599</v>
      </c>
      <c r="J140">
        <v>0.48590552434821199</v>
      </c>
      <c r="K140">
        <v>0.50338391055417597</v>
      </c>
      <c r="L140">
        <v>0.51847959420129397</v>
      </c>
      <c r="M140">
        <v>0.53107527606794103</v>
      </c>
      <c r="N140">
        <v>0.54115639163013995</v>
      </c>
      <c r="O140">
        <v>0.54909607631046298</v>
      </c>
      <c r="P140">
        <v>0.55515122911831405</v>
      </c>
      <c r="Q140">
        <v>0.55978211224445396</v>
      </c>
      <c r="R140">
        <v>0.56378945451437201</v>
      </c>
      <c r="S140">
        <v>0.56536029996945403</v>
      </c>
      <c r="T140">
        <v>0.565667723836903</v>
      </c>
      <c r="U140">
        <v>0.56477342797133101</v>
      </c>
      <c r="V140">
        <v>0.56275005101946696</v>
      </c>
      <c r="W140">
        <v>0.55973032606567796</v>
      </c>
      <c r="X140">
        <v>0.55592256511334204</v>
      </c>
      <c r="Y140">
        <v>0.55153054851084804</v>
      </c>
      <c r="Z140">
        <v>0.54672005818956904</v>
      </c>
      <c r="AA140">
        <v>0.54160639082997097</v>
      </c>
      <c r="AB140">
        <v>0.53618215533751101</v>
      </c>
      <c r="AC140">
        <v>0.530134650719843</v>
      </c>
      <c r="AD140">
        <v>0.52270355455978701</v>
      </c>
      <c r="AE140">
        <v>0.51272861486959298</v>
      </c>
      <c r="AF140">
        <v>0.49886636586352201</v>
      </c>
      <c r="AG140">
        <v>0.48033283450185998</v>
      </c>
      <c r="AH140">
        <v>0.45688518704171899</v>
      </c>
      <c r="AI140">
        <v>0.42911363994004298</v>
      </c>
      <c r="AJ140">
        <v>0.39973878599917201</v>
      </c>
      <c r="AK140">
        <v>0.37077562688655602</v>
      </c>
      <c r="AL140">
        <v>0.34356188208388599</v>
      </c>
      <c r="AM140">
        <v>0.318755156652684</v>
      </c>
      <c r="AN140">
        <v>0.296541442178829</v>
      </c>
      <c r="AO140">
        <v>0.27688376304363399</v>
      </c>
      <c r="AP140">
        <v>0.25963857892741399</v>
      </c>
      <c r="AQ140">
        <v>0.24514646874528201</v>
      </c>
      <c r="AR140">
        <v>0.23289212119434899</v>
      </c>
      <c r="AS140">
        <v>0.22254824355241701</v>
      </c>
      <c r="AT140">
        <v>0.21353997841195299</v>
      </c>
      <c r="AU140">
        <v>0.205600218217426</v>
      </c>
      <c r="AV140">
        <v>0.19860629725986501</v>
      </c>
      <c r="AW140">
        <v>0.19243529254383601</v>
      </c>
      <c r="AX140">
        <v>0.18747057952240401</v>
      </c>
      <c r="AY140">
        <v>0.18368151289637</v>
      </c>
      <c r="AZ140">
        <v>0.18084223142577099</v>
      </c>
      <c r="BA140">
        <v>0.17872180505626301</v>
      </c>
      <c r="BB140">
        <v>0.17535210571556301</v>
      </c>
      <c r="BC140">
        <v>0.170873296974106</v>
      </c>
      <c r="BD140">
        <v>0.16555166502146201</v>
      </c>
      <c r="BE140">
        <v>0.161255971008786</v>
      </c>
      <c r="BF140">
        <v>0.15775850589573701</v>
      </c>
      <c r="BG140">
        <v>0.15491842632764199</v>
      </c>
      <c r="BH140">
        <v>0.15262534401882</v>
      </c>
      <c r="BI140">
        <v>0.15078624049383199</v>
      </c>
      <c r="BJ140">
        <v>0.14932272923486101</v>
      </c>
      <c r="BK140">
        <v>0.14817086677631</v>
      </c>
      <c r="BL140">
        <v>0.14727698507464601</v>
      </c>
      <c r="BM140">
        <v>0.14659677796158099</v>
      </c>
      <c r="BN140">
        <v>0.14609342662100699</v>
      </c>
      <c r="BO140">
        <v>0.145733551500765</v>
      </c>
      <c r="BP140">
        <v>0.14548486061608901</v>
      </c>
      <c r="BQ140">
        <v>0.14532783514321099</v>
      </c>
      <c r="BR140">
        <v>0.145252590544826</v>
      </c>
      <c r="BS140">
        <v>0.14525710226764699</v>
      </c>
      <c r="BT140">
        <v>0.14533760257422701</v>
      </c>
      <c r="BU140">
        <v>0.145484617733424</v>
      </c>
      <c r="BV140">
        <v>0.145693880246972</v>
      </c>
      <c r="BW140">
        <v>0.14596566876633801</v>
      </c>
      <c r="BX140">
        <v>0.14630137421742301</v>
      </c>
      <c r="BY140">
        <v>0.14670186735853699</v>
      </c>
      <c r="BZ140">
        <v>0.147164370129024</v>
      </c>
      <c r="CA140">
        <v>0.14768478743410801</v>
      </c>
      <c r="CB140">
        <v>0.14825751103418799</v>
      </c>
      <c r="CC140">
        <v>0.148875427196378</v>
      </c>
      <c r="CD140">
        <v>0.149525615805814</v>
      </c>
      <c r="CE140">
        <v>0.15019628446050901</v>
      </c>
    </row>
    <row r="141" spans="1:83" x14ac:dyDescent="0.3">
      <c r="A141" t="s">
        <v>17</v>
      </c>
      <c r="B141" t="s">
        <v>130</v>
      </c>
      <c r="C141">
        <v>6.5997803653410196</v>
      </c>
      <c r="D141">
        <v>6.4649549981646199</v>
      </c>
      <c r="E141">
        <v>6.3794220258912899</v>
      </c>
      <c r="F141">
        <v>6.3332155754839601</v>
      </c>
      <c r="G141">
        <v>6.3245222060675204</v>
      </c>
      <c r="H141">
        <v>6.3507057467096599</v>
      </c>
      <c r="I141">
        <v>6.4077683032250699</v>
      </c>
      <c r="J141">
        <v>6.49058471994862</v>
      </c>
      <c r="K141">
        <v>6.5931115208164801</v>
      </c>
      <c r="L141">
        <v>6.7085564565304496</v>
      </c>
      <c r="M141">
        <v>6.8302960228179002</v>
      </c>
      <c r="N141">
        <v>6.95165403596737</v>
      </c>
      <c r="O141">
        <v>7.0709881123846801</v>
      </c>
      <c r="P141">
        <v>7.1858048906249898</v>
      </c>
      <c r="Q141">
        <v>7.29773149622027</v>
      </c>
      <c r="R141">
        <v>7.4158863258014804</v>
      </c>
      <c r="S141">
        <v>7.5104062049681204</v>
      </c>
      <c r="T141">
        <v>7.5937375643355498</v>
      </c>
      <c r="U141">
        <v>7.6650300173002002</v>
      </c>
      <c r="V141">
        <v>7.7236603227559</v>
      </c>
      <c r="W141">
        <v>7.7697150730601203</v>
      </c>
      <c r="X141">
        <v>7.8039519449554904</v>
      </c>
      <c r="Y141">
        <v>7.8271603495679596</v>
      </c>
      <c r="Z141">
        <v>7.8399813191138001</v>
      </c>
      <c r="AA141">
        <v>7.8432804650261101</v>
      </c>
      <c r="AB141">
        <v>7.8383200243177296</v>
      </c>
      <c r="AC141">
        <v>7.8259391153729299</v>
      </c>
      <c r="AD141">
        <v>7.8057560269832402</v>
      </c>
      <c r="AE141">
        <v>7.7767873544321304</v>
      </c>
      <c r="AF141">
        <v>7.7365758652839798</v>
      </c>
      <c r="AG141">
        <v>7.68085113928732</v>
      </c>
      <c r="AH141">
        <v>7.6031691940781796</v>
      </c>
      <c r="AI141">
        <v>7.4656384205333399</v>
      </c>
      <c r="AJ141">
        <v>7.2693043455924302</v>
      </c>
      <c r="AK141">
        <v>7.0196821728707999</v>
      </c>
      <c r="AL141">
        <v>6.7263878003706603</v>
      </c>
      <c r="AM141">
        <v>6.4003717491899401</v>
      </c>
      <c r="AN141">
        <v>6.0517846326326499</v>
      </c>
      <c r="AO141">
        <v>5.6902115776210804</v>
      </c>
      <c r="AP141">
        <v>5.3246482006002598</v>
      </c>
      <c r="AQ141">
        <v>4.9842100359586103</v>
      </c>
      <c r="AR141">
        <v>4.6695810659938104</v>
      </c>
      <c r="AS141">
        <v>4.3807038492047399</v>
      </c>
      <c r="AT141">
        <v>4.1168546370563099</v>
      </c>
      <c r="AU141">
        <v>3.87699733070265</v>
      </c>
      <c r="AV141">
        <v>3.6600513803377002</v>
      </c>
      <c r="AW141">
        <v>3.4646390887965</v>
      </c>
      <c r="AX141">
        <v>3.2893695422198501</v>
      </c>
      <c r="AY141">
        <v>3.13318008072878</v>
      </c>
      <c r="AZ141">
        <v>2.9943942547206599</v>
      </c>
      <c r="BA141">
        <v>2.8705641096009402</v>
      </c>
      <c r="BB141">
        <v>2.7260085526141098</v>
      </c>
      <c r="BC141">
        <v>2.5655495839798599</v>
      </c>
      <c r="BD141">
        <v>2.39600757430054</v>
      </c>
      <c r="BE141">
        <v>2.2507813524955802</v>
      </c>
      <c r="BF141">
        <v>2.1261431225840202</v>
      </c>
      <c r="BG141">
        <v>2.0193094836877301</v>
      </c>
      <c r="BH141">
        <v>1.92791627041409</v>
      </c>
      <c r="BI141">
        <v>1.84986799260907</v>
      </c>
      <c r="BJ141">
        <v>1.78332176166101</v>
      </c>
      <c r="BK141">
        <v>1.7266919834952801</v>
      </c>
      <c r="BL141">
        <v>1.6785992041543301</v>
      </c>
      <c r="BM141">
        <v>1.63785525912692</v>
      </c>
      <c r="BN141">
        <v>1.6034344894428501</v>
      </c>
      <c r="BO141">
        <v>1.5744240953620701</v>
      </c>
      <c r="BP141">
        <v>1.5499909490401</v>
      </c>
      <c r="BQ141">
        <v>1.5294969217348</v>
      </c>
      <c r="BR141">
        <v>1.5124558680498199</v>
      </c>
      <c r="BS141">
        <v>1.49850962538183</v>
      </c>
      <c r="BT141">
        <v>1.4873248710690099</v>
      </c>
      <c r="BU141">
        <v>1.47854758877045</v>
      </c>
      <c r="BV141">
        <v>1.4719085193267001</v>
      </c>
      <c r="BW141">
        <v>1.4672125642538001</v>
      </c>
      <c r="BX141">
        <v>1.4643019560046</v>
      </c>
      <c r="BY141">
        <v>1.4630381928673499</v>
      </c>
      <c r="BZ141">
        <v>1.4632683753429701</v>
      </c>
      <c r="CA141">
        <v>1.4648452436717501</v>
      </c>
      <c r="CB141">
        <v>1.46762180902332</v>
      </c>
      <c r="CC141">
        <v>1.4714498491511401</v>
      </c>
      <c r="CD141">
        <v>1.4761342594957301</v>
      </c>
      <c r="CE141">
        <v>1.4814956382214799</v>
      </c>
    </row>
    <row r="142" spans="1:83" x14ac:dyDescent="0.3">
      <c r="A142" t="s">
        <v>17</v>
      </c>
      <c r="B142" t="s">
        <v>131</v>
      </c>
      <c r="C142">
        <v>3.5136858846463399E-2</v>
      </c>
      <c r="D142">
        <v>0.36788737700748497</v>
      </c>
      <c r="E142">
        <v>0.57549988884655501</v>
      </c>
      <c r="F142">
        <v>0.70501652300774598</v>
      </c>
      <c r="G142">
        <v>0.78642397035489398</v>
      </c>
      <c r="H142">
        <v>0.83887098643278701</v>
      </c>
      <c r="I142">
        <v>0.87447280767133495</v>
      </c>
      <c r="J142">
        <v>0.90077476266940204</v>
      </c>
      <c r="K142">
        <v>0.92229553400117004</v>
      </c>
      <c r="L142">
        <v>0.94151105492492004</v>
      </c>
      <c r="M142">
        <v>0.95962343882530798</v>
      </c>
      <c r="N142">
        <v>0.97696544246112105</v>
      </c>
      <c r="O142">
        <v>0.99401408709486105</v>
      </c>
      <c r="P142">
        <v>1.0107744400168399</v>
      </c>
      <c r="Q142">
        <v>1.02762306169961</v>
      </c>
      <c r="R142">
        <v>1.0458989399458301</v>
      </c>
      <c r="S142">
        <v>1.0613690976618</v>
      </c>
      <c r="T142">
        <v>1.0756948146090799</v>
      </c>
      <c r="U142">
        <v>1.08866618298601</v>
      </c>
      <c r="V142">
        <v>1.1001130539794499</v>
      </c>
      <c r="W142">
        <v>1.1099713139405301</v>
      </c>
      <c r="X142">
        <v>1.11827080990202</v>
      </c>
      <c r="Y142">
        <v>1.1250436334787199</v>
      </c>
      <c r="Z142">
        <v>1.1303025881698101</v>
      </c>
      <c r="AA142">
        <v>1.1341039469771801</v>
      </c>
      <c r="AB142">
        <v>1.1365918568436399</v>
      </c>
      <c r="AC142">
        <v>1.1379157743467401</v>
      </c>
      <c r="AD142">
        <v>1.13815956812758</v>
      </c>
      <c r="AE142">
        <v>1.13746639852081</v>
      </c>
      <c r="AF142">
        <v>1.1359042838187801</v>
      </c>
      <c r="AG142">
        <v>1.1332963419984401</v>
      </c>
      <c r="AH142">
        <v>1.1290013846272</v>
      </c>
      <c r="AI142">
        <v>1.1212787887607001</v>
      </c>
      <c r="AJ142">
        <v>1.10792834617643</v>
      </c>
      <c r="AK142">
        <v>1.0877248710221401</v>
      </c>
      <c r="AL142">
        <v>1.0604623048020101</v>
      </c>
      <c r="AM142">
        <v>1.0266039808524401</v>
      </c>
      <c r="AN142">
        <v>0.98693717096837497</v>
      </c>
      <c r="AO142">
        <v>0.94253808920656801</v>
      </c>
      <c r="AP142">
        <v>0.89468819947363398</v>
      </c>
      <c r="AQ142">
        <v>0.84527186397540299</v>
      </c>
      <c r="AR142">
        <v>0.79623487413944405</v>
      </c>
      <c r="AS142">
        <v>0.74883509635293799</v>
      </c>
      <c r="AT142">
        <v>0.70386247223468501</v>
      </c>
      <c r="AU142">
        <v>0.66183168269366699</v>
      </c>
      <c r="AV142">
        <v>0.62302475979917005</v>
      </c>
      <c r="AW142">
        <v>0.58751868567640397</v>
      </c>
      <c r="AX142">
        <v>0.55523390616342005</v>
      </c>
      <c r="AY142">
        <v>0.52600679910845305</v>
      </c>
      <c r="AZ142">
        <v>0.49959486929904201</v>
      </c>
      <c r="BA142">
        <v>0.475641999883122</v>
      </c>
      <c r="BB142">
        <v>0.45354331538822101</v>
      </c>
      <c r="BC142">
        <v>0.43143832799885801</v>
      </c>
      <c r="BD142">
        <v>0.40867003438589</v>
      </c>
      <c r="BE142">
        <v>0.38594200974024701</v>
      </c>
      <c r="BF142">
        <v>0.36439487492686001</v>
      </c>
      <c r="BG142">
        <v>0.344588896890684</v>
      </c>
      <c r="BH142">
        <v>0.32675515911794101</v>
      </c>
      <c r="BI142">
        <v>0.31092318011173398</v>
      </c>
      <c r="BJ142">
        <v>0.29700965546977698</v>
      </c>
      <c r="BK142">
        <v>0.28487702167754603</v>
      </c>
      <c r="BL142">
        <v>0.27436155264348</v>
      </c>
      <c r="BM142">
        <v>0.26529425464519502</v>
      </c>
      <c r="BN142">
        <v>0.25751087027712499</v>
      </c>
      <c r="BO142">
        <v>0.25085311053164699</v>
      </c>
      <c r="BP142">
        <v>0.24516917200296801</v>
      </c>
      <c r="BQ142">
        <v>0.24033580861578399</v>
      </c>
      <c r="BR142">
        <v>0.236253307903079</v>
      </c>
      <c r="BS142">
        <v>0.23284281420443301</v>
      </c>
      <c r="BT142">
        <v>0.23003074244959301</v>
      </c>
      <c r="BU142">
        <v>0.22774204328296899</v>
      </c>
      <c r="BV142">
        <v>0.22591683681431099</v>
      </c>
      <c r="BW142">
        <v>0.22450870898743999</v>
      </c>
      <c r="BX142">
        <v>0.22347890237784601</v>
      </c>
      <c r="BY142">
        <v>0.222793415982737</v>
      </c>
      <c r="BZ142">
        <v>0.22241766671477201</v>
      </c>
      <c r="CA142">
        <v>0.22231940920474</v>
      </c>
      <c r="CB142">
        <v>0.222467727174712</v>
      </c>
      <c r="CC142">
        <v>0.22283263282973501</v>
      </c>
      <c r="CD142">
        <v>0.22337785236694899</v>
      </c>
      <c r="CE142">
        <v>0.224070163772699</v>
      </c>
    </row>
    <row r="143" spans="1:83" x14ac:dyDescent="0.3">
      <c r="A143" t="s">
        <v>17</v>
      </c>
      <c r="B143" t="s">
        <v>132</v>
      </c>
      <c r="C143">
        <v>1.0266325012752699</v>
      </c>
      <c r="D143">
        <v>0.16929902830767199</v>
      </c>
      <c r="E143">
        <v>5.6677092334581597E-2</v>
      </c>
      <c r="F143">
        <v>4.3349565846806298E-2</v>
      </c>
      <c r="G143">
        <v>4.3417427603963998E-2</v>
      </c>
      <c r="H143">
        <v>4.5350182301632999E-2</v>
      </c>
      <c r="I143">
        <v>4.7517955726575099E-2</v>
      </c>
      <c r="J143">
        <v>4.9613806263016501E-2</v>
      </c>
      <c r="K143">
        <v>5.1530655267357402E-2</v>
      </c>
      <c r="L143">
        <v>5.3213848148683303E-2</v>
      </c>
      <c r="M143">
        <v>5.4638680045242201E-2</v>
      </c>
      <c r="N143">
        <v>5.5795478351295599E-2</v>
      </c>
      <c r="O143">
        <v>5.67202320778099E-2</v>
      </c>
      <c r="P143">
        <v>5.7439007120078697E-2</v>
      </c>
      <c r="Q143">
        <v>5.80024295029134E-2</v>
      </c>
      <c r="R143">
        <v>5.85023281059655E-2</v>
      </c>
      <c r="S143">
        <v>5.87330549262918E-2</v>
      </c>
      <c r="T143">
        <v>5.8824917515688503E-2</v>
      </c>
      <c r="U143">
        <v>5.87876982835445E-2</v>
      </c>
      <c r="V143">
        <v>5.8628776756973401E-2</v>
      </c>
      <c r="W143">
        <v>5.8360488954423299E-2</v>
      </c>
      <c r="X143">
        <v>5.8002609011232699E-2</v>
      </c>
      <c r="Y143">
        <v>5.75757043236561E-2</v>
      </c>
      <c r="Z143">
        <v>5.70975849511711E-2</v>
      </c>
      <c r="AA143">
        <v>5.6582984985936502E-2</v>
      </c>
      <c r="AB143">
        <v>5.6038579646408099E-2</v>
      </c>
      <c r="AC143">
        <v>5.5446323302329202E-2</v>
      </c>
      <c r="AD143">
        <v>5.4747719447841403E-2</v>
      </c>
      <c r="AE143">
        <v>5.3845516930999503E-2</v>
      </c>
      <c r="AF143">
        <v>5.26123170368442E-2</v>
      </c>
      <c r="AG143">
        <v>5.09416280180656E-2</v>
      </c>
      <c r="AH143">
        <v>4.8779059710424198E-2</v>
      </c>
      <c r="AI143">
        <v>6.1169322118511497E-2</v>
      </c>
      <c r="AJ143">
        <v>7.4525053273857306E-2</v>
      </c>
      <c r="AK143">
        <v>8.6908939291876805E-2</v>
      </c>
      <c r="AL143">
        <v>9.7956462418575294E-2</v>
      </c>
      <c r="AM143">
        <v>0.10753784803565899</v>
      </c>
      <c r="AN143">
        <v>0.11558062744255</v>
      </c>
      <c r="AO143">
        <v>0.122070079446829</v>
      </c>
      <c r="AP143">
        <v>0.12705673461744901</v>
      </c>
      <c r="AQ143">
        <v>0.12077416210269599</v>
      </c>
      <c r="AR143">
        <v>0.113625482817189</v>
      </c>
      <c r="AS143">
        <v>0.106964362897615</v>
      </c>
      <c r="AT143">
        <v>0.10091843715172499</v>
      </c>
      <c r="AU143">
        <v>9.5451065706903801E-2</v>
      </c>
      <c r="AV143">
        <v>9.05274938243949E-2</v>
      </c>
      <c r="AW143">
        <v>8.6108324072588602E-2</v>
      </c>
      <c r="AX143">
        <v>8.2177621172585702E-2</v>
      </c>
      <c r="AY143">
        <v>7.8733293049205802E-2</v>
      </c>
      <c r="AZ143">
        <v>7.5726297764656197E-2</v>
      </c>
      <c r="BA143">
        <v>7.3085792654031201E-2</v>
      </c>
      <c r="BB143">
        <v>8.8103702091459998E-2</v>
      </c>
      <c r="BC143">
        <v>0.10239505116274999</v>
      </c>
      <c r="BD143">
        <v>0.113274395831782</v>
      </c>
      <c r="BE143">
        <v>0.108569821063007</v>
      </c>
      <c r="BF143">
        <v>0.102913348919749</v>
      </c>
      <c r="BG143">
        <v>9.7920191126421502E-2</v>
      </c>
      <c r="BH143">
        <v>9.3672666904101795E-2</v>
      </c>
      <c r="BI143">
        <v>9.0082432826231407E-2</v>
      </c>
      <c r="BJ143">
        <v>8.7054019734433497E-2</v>
      </c>
      <c r="BK143">
        <v>8.4504668992656504E-2</v>
      </c>
      <c r="BL143">
        <v>8.2363335392794806E-2</v>
      </c>
      <c r="BM143">
        <v>8.0569816053393001E-2</v>
      </c>
      <c r="BN143">
        <v>7.9072910506770094E-2</v>
      </c>
      <c r="BO143">
        <v>7.7827300396933793E-2</v>
      </c>
      <c r="BP143">
        <v>7.6791470396166295E-2</v>
      </c>
      <c r="BQ143">
        <v>7.5934897813656504E-2</v>
      </c>
      <c r="BR143">
        <v>7.5235643910729899E-2</v>
      </c>
      <c r="BS143">
        <v>7.4678896330675607E-2</v>
      </c>
      <c r="BT143">
        <v>7.4250581557684006E-2</v>
      </c>
      <c r="BU143">
        <v>7.3934467754204897E-2</v>
      </c>
      <c r="BV143">
        <v>7.3718796500041595E-2</v>
      </c>
      <c r="BW143">
        <v>7.3595859441181993E-2</v>
      </c>
      <c r="BX143">
        <v>7.3559755205577906E-2</v>
      </c>
      <c r="BY143">
        <v>7.3605265120600796E-2</v>
      </c>
      <c r="BZ143">
        <v>7.3725773855408197E-2</v>
      </c>
      <c r="CA143">
        <v>7.39145553209683E-2</v>
      </c>
      <c r="CB143">
        <v>7.4164529297755605E-2</v>
      </c>
      <c r="CC143">
        <v>7.4468213250395598E-2</v>
      </c>
      <c r="CD143">
        <v>7.4814882510288505E-2</v>
      </c>
      <c r="CE143">
        <v>7.5194528184039502E-2</v>
      </c>
    </row>
    <row r="144" spans="1:83" x14ac:dyDescent="0.3">
      <c r="A144" t="s">
        <v>17</v>
      </c>
      <c r="B144" t="s">
        <v>133</v>
      </c>
      <c r="C144">
        <v>22.3508838750232</v>
      </c>
      <c r="D144">
        <v>21.868490538122099</v>
      </c>
      <c r="E144">
        <v>21.441311358600299</v>
      </c>
      <c r="F144">
        <v>21.0709452013248</v>
      </c>
      <c r="G144">
        <v>20.7554408491708</v>
      </c>
      <c r="H144">
        <v>20.4925687682111</v>
      </c>
      <c r="I144">
        <v>20.278560383517</v>
      </c>
      <c r="J144">
        <v>20.1085776796678</v>
      </c>
      <c r="K144">
        <v>19.976304018778301</v>
      </c>
      <c r="L144">
        <v>19.873183882246799</v>
      </c>
      <c r="M144">
        <v>19.790340489972301</v>
      </c>
      <c r="N144">
        <v>19.717485309384902</v>
      </c>
      <c r="O144">
        <v>19.656913562824901</v>
      </c>
      <c r="P144">
        <v>19.6064433111958</v>
      </c>
      <c r="Q144">
        <v>19.573395365991001</v>
      </c>
      <c r="R144">
        <v>19.5830950383098</v>
      </c>
      <c r="S144">
        <v>19.5579361731684</v>
      </c>
      <c r="T144">
        <v>19.531668104699602</v>
      </c>
      <c r="U144">
        <v>19.501885864846201</v>
      </c>
      <c r="V144">
        <v>19.466493004674799</v>
      </c>
      <c r="W144">
        <v>19.424921264660799</v>
      </c>
      <c r="X144">
        <v>19.377948791327501</v>
      </c>
      <c r="Y144">
        <v>19.326074721052699</v>
      </c>
      <c r="Z144">
        <v>19.2691551492942</v>
      </c>
      <c r="AA144">
        <v>19.207431839264999</v>
      </c>
      <c r="AB144">
        <v>19.142125751691999</v>
      </c>
      <c r="AC144">
        <v>19.073811975269798</v>
      </c>
      <c r="AD144">
        <v>19.001122458731601</v>
      </c>
      <c r="AE144">
        <v>18.9229899967191</v>
      </c>
      <c r="AF144">
        <v>18.8371562251718</v>
      </c>
      <c r="AG144">
        <v>18.739226251572401</v>
      </c>
      <c r="AH144">
        <v>18.620074877680398</v>
      </c>
      <c r="AI144">
        <v>18.4716851822382</v>
      </c>
      <c r="AJ144">
        <v>18.286697878920801</v>
      </c>
      <c r="AK144">
        <v>18.061969460365098</v>
      </c>
      <c r="AL144">
        <v>17.8004650544962</v>
      </c>
      <c r="AM144">
        <v>17.507226143451501</v>
      </c>
      <c r="AN144">
        <v>17.1860253351945</v>
      </c>
      <c r="AO144">
        <v>16.841275409807398</v>
      </c>
      <c r="AP144">
        <v>16.478900270165902</v>
      </c>
      <c r="AQ144">
        <v>16.104464218943399</v>
      </c>
      <c r="AR144">
        <v>15.723544661987599</v>
      </c>
      <c r="AS144">
        <v>15.3408488588968</v>
      </c>
      <c r="AT144">
        <v>14.9599554888906</v>
      </c>
      <c r="AU144">
        <v>14.5851300028365</v>
      </c>
      <c r="AV144">
        <v>14.220715669644999</v>
      </c>
      <c r="AW144">
        <v>13.869806336864301</v>
      </c>
      <c r="AX144">
        <v>13.534605241478401</v>
      </c>
      <c r="AY144">
        <v>13.2158981309175</v>
      </c>
      <c r="AZ144">
        <v>12.911789709953901</v>
      </c>
      <c r="BA144">
        <v>12.6169525075053</v>
      </c>
      <c r="BB144">
        <v>12.346603707552401</v>
      </c>
      <c r="BC144">
        <v>12.0901514146613</v>
      </c>
      <c r="BD144">
        <v>11.844956956819001</v>
      </c>
      <c r="BE144">
        <v>11.6101709272906</v>
      </c>
      <c r="BF144">
        <v>11.386686786299601</v>
      </c>
      <c r="BG144">
        <v>11.1747059718783</v>
      </c>
      <c r="BH144">
        <v>10.974276579420399</v>
      </c>
      <c r="BI144">
        <v>10.7850557564386</v>
      </c>
      <c r="BJ144">
        <v>10.6064772479687</v>
      </c>
      <c r="BK144">
        <v>10.4380137317193</v>
      </c>
      <c r="BL144">
        <v>10.279086750049499</v>
      </c>
      <c r="BM144">
        <v>10.1291622550357</v>
      </c>
      <c r="BN144">
        <v>9.9877371421220005</v>
      </c>
      <c r="BO144">
        <v>9.8541666188201802</v>
      </c>
      <c r="BP144">
        <v>9.7275688425240894</v>
      </c>
      <c r="BQ144">
        <v>9.60766409407311</v>
      </c>
      <c r="BR144">
        <v>9.4946033781486605</v>
      </c>
      <c r="BS144">
        <v>9.3888926641393695</v>
      </c>
      <c r="BT144">
        <v>9.2907975041058695</v>
      </c>
      <c r="BU144">
        <v>9.2001030900989704</v>
      </c>
      <c r="BV144">
        <v>9.1168263505687595</v>
      </c>
      <c r="BW144">
        <v>9.0411895096435693</v>
      </c>
      <c r="BX144">
        <v>8.9734237968390396</v>
      </c>
      <c r="BY144">
        <v>8.9136885678351501</v>
      </c>
      <c r="BZ144">
        <v>8.8618922696507898</v>
      </c>
      <c r="CA144">
        <v>8.8178428954853203</v>
      </c>
      <c r="CB144">
        <v>8.7812372845506701</v>
      </c>
      <c r="CC144">
        <v>8.7516711033139103</v>
      </c>
      <c r="CD144">
        <v>8.7283790392293508</v>
      </c>
      <c r="CE144">
        <v>8.7106229787052207</v>
      </c>
    </row>
    <row r="145" spans="1:83" x14ac:dyDescent="0.3">
      <c r="A145" t="s">
        <v>17</v>
      </c>
      <c r="B145" t="s">
        <v>138</v>
      </c>
      <c r="C145">
        <v>8.0000000006084395</v>
      </c>
      <c r="D145">
        <v>7.3685562455357898</v>
      </c>
      <c r="E145">
        <v>7.39519360680959</v>
      </c>
      <c r="F145">
        <v>7.4845990962622304</v>
      </c>
      <c r="G145">
        <v>7.5783017742569596</v>
      </c>
      <c r="H145">
        <v>7.6803361295654602</v>
      </c>
      <c r="I145">
        <v>7.7961370390418896</v>
      </c>
      <c r="J145">
        <v>7.9268788132292496</v>
      </c>
      <c r="K145">
        <v>8.0703216206391808</v>
      </c>
      <c r="L145">
        <v>8.2217609538053402</v>
      </c>
      <c r="M145">
        <v>8.37563341775639</v>
      </c>
      <c r="N145">
        <v>8.5255713484099207</v>
      </c>
      <c r="O145">
        <v>8.6708185078678106</v>
      </c>
      <c r="P145">
        <v>8.8091695668802199</v>
      </c>
      <c r="Q145">
        <v>8.9431390996672508</v>
      </c>
      <c r="R145">
        <v>9.0840770483676501</v>
      </c>
      <c r="S145">
        <v>9.1958686575256596</v>
      </c>
      <c r="T145">
        <v>9.2939250202972197</v>
      </c>
      <c r="U145">
        <v>9.3772573265410895</v>
      </c>
      <c r="V145">
        <v>9.4451522045117997</v>
      </c>
      <c r="W145">
        <v>9.4977772020207496</v>
      </c>
      <c r="X145">
        <v>9.5361479289820803</v>
      </c>
      <c r="Y145">
        <v>9.5613102358811801</v>
      </c>
      <c r="Z145">
        <v>9.5741015504243503</v>
      </c>
      <c r="AA145">
        <v>9.5755737878191898</v>
      </c>
      <c r="AB145">
        <v>9.5671326161452797</v>
      </c>
      <c r="AC145">
        <v>9.5494358637418397</v>
      </c>
      <c r="AD145">
        <v>9.5213668691184505</v>
      </c>
      <c r="AE145">
        <v>9.4808278847535306</v>
      </c>
      <c r="AF145">
        <v>9.4239588320031302</v>
      </c>
      <c r="AG145">
        <v>9.3454219438056807</v>
      </c>
      <c r="AH145">
        <v>9.2378348254575204</v>
      </c>
      <c r="AI145">
        <v>9.0772001713525992</v>
      </c>
      <c r="AJ145">
        <v>8.8514965310418905</v>
      </c>
      <c r="AK145">
        <v>8.5650916100713808</v>
      </c>
      <c r="AL145">
        <v>8.2283684496751395</v>
      </c>
      <c r="AM145">
        <v>7.8532687347307197</v>
      </c>
      <c r="AN145">
        <v>7.4508438732224</v>
      </c>
      <c r="AO145">
        <v>7.0317035093181097</v>
      </c>
      <c r="AP145">
        <v>6.6060317136187496</v>
      </c>
      <c r="AQ145">
        <v>6.1954025307819904</v>
      </c>
      <c r="AR145">
        <v>5.8123335441447903</v>
      </c>
      <c r="AS145">
        <v>5.4590515520077103</v>
      </c>
      <c r="AT145">
        <v>5.1351755248546702</v>
      </c>
      <c r="AU145">
        <v>4.8398802973206498</v>
      </c>
      <c r="AV145">
        <v>4.5722099312211304</v>
      </c>
      <c r="AW145">
        <v>4.3307013910893302</v>
      </c>
      <c r="AX145">
        <v>4.1142516490782599</v>
      </c>
      <c r="AY145">
        <v>3.92160168578281</v>
      </c>
      <c r="AZ145">
        <v>3.7505576532101301</v>
      </c>
      <c r="BA145">
        <v>3.5980137071943501</v>
      </c>
      <c r="BB145">
        <v>3.4430076758093602</v>
      </c>
      <c r="BC145">
        <v>3.2702562601155698</v>
      </c>
      <c r="BD145">
        <v>3.0835036695396698</v>
      </c>
      <c r="BE145">
        <v>2.9065491543076201</v>
      </c>
      <c r="BF145">
        <v>2.75120985232636</v>
      </c>
      <c r="BG145">
        <v>2.6167369980324802</v>
      </c>
      <c r="BH145">
        <v>2.5009694404549498</v>
      </c>
      <c r="BI145">
        <v>2.40165984604086</v>
      </c>
      <c r="BJ145">
        <v>2.3167081661000801</v>
      </c>
      <c r="BK145">
        <v>2.2442445409417902</v>
      </c>
      <c r="BL145">
        <v>2.1826010772652502</v>
      </c>
      <c r="BM145">
        <v>2.13031610778709</v>
      </c>
      <c r="BN145">
        <v>2.08611169684775</v>
      </c>
      <c r="BO145">
        <v>2.04883805779142</v>
      </c>
      <c r="BP145">
        <v>2.0174364520553199</v>
      </c>
      <c r="BQ145">
        <v>1.99109546330745</v>
      </c>
      <c r="BR145">
        <v>1.96919741040845</v>
      </c>
      <c r="BS145">
        <v>1.9512884381845901</v>
      </c>
      <c r="BT145">
        <v>1.9369437976505099</v>
      </c>
      <c r="BU145">
        <v>1.9257087175410399</v>
      </c>
      <c r="BV145">
        <v>1.9172380328880301</v>
      </c>
      <c r="BW145">
        <v>1.9112828014487599</v>
      </c>
      <c r="BX145">
        <v>1.90764198780545</v>
      </c>
      <c r="BY145">
        <v>1.9061387413292199</v>
      </c>
      <c r="BZ145">
        <v>1.9065761860421699</v>
      </c>
      <c r="CA145">
        <v>1.9087639956315601</v>
      </c>
      <c r="CB145">
        <v>1.9125115765299701</v>
      </c>
      <c r="CC145">
        <v>1.9176261224276501</v>
      </c>
      <c r="CD145">
        <v>1.9238526101787801</v>
      </c>
      <c r="CE145">
        <v>1.93095661463872</v>
      </c>
    </row>
    <row r="146" spans="1:83" x14ac:dyDescent="0.3">
      <c r="A146" t="s">
        <v>17</v>
      </c>
      <c r="B146" t="s">
        <v>2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2048.3730112583498</v>
      </c>
      <c r="AJ146">
        <v>4200.3794044197002</v>
      </c>
      <c r="AK146">
        <v>6458.0347117501196</v>
      </c>
      <c r="AL146">
        <v>8824.3040635153902</v>
      </c>
      <c r="AM146">
        <v>11302.703863094101</v>
      </c>
      <c r="AN146">
        <v>13898.7319879598</v>
      </c>
      <c r="AO146">
        <v>16618.965505350901</v>
      </c>
      <c r="AP146">
        <v>19469.233550152599</v>
      </c>
      <c r="AQ146">
        <v>19961.352741581999</v>
      </c>
      <c r="AR146">
        <v>20468.5589910913</v>
      </c>
      <c r="AS146">
        <v>20990.797396722301</v>
      </c>
      <c r="AT146">
        <v>21527.6836447686</v>
      </c>
      <c r="AU146">
        <v>22076.209107927501</v>
      </c>
      <c r="AV146">
        <v>22631.9267275946</v>
      </c>
      <c r="AW146">
        <v>23190.8835627884</v>
      </c>
      <c r="AX146">
        <v>23750.8066724444</v>
      </c>
      <c r="AY146">
        <v>24312.025468310901</v>
      </c>
      <c r="AZ146">
        <v>24879.2175972164</v>
      </c>
      <c r="BA146">
        <v>25464.351686021801</v>
      </c>
      <c r="BB146">
        <v>26034.014403040801</v>
      </c>
      <c r="BC146">
        <v>26600.811237848098</v>
      </c>
      <c r="BD146">
        <v>27163.084151309798</v>
      </c>
      <c r="BE146">
        <v>27719.526476823499</v>
      </c>
      <c r="BF146">
        <v>28269.2378222769</v>
      </c>
      <c r="BG146">
        <v>28812.327991586</v>
      </c>
      <c r="BH146">
        <v>29348.8409063174</v>
      </c>
      <c r="BI146">
        <v>29879.5342134926</v>
      </c>
      <c r="BJ146">
        <v>30405.6267365807</v>
      </c>
      <c r="BK146">
        <v>30928.161612785501</v>
      </c>
      <c r="BL146">
        <v>31448.291783226301</v>
      </c>
      <c r="BM146">
        <v>31967.027443931998</v>
      </c>
      <c r="BN146">
        <v>32485.279967406601</v>
      </c>
      <c r="BO146">
        <v>33004.443863385299</v>
      </c>
      <c r="BP146">
        <v>33526.814033715702</v>
      </c>
      <c r="BQ146">
        <v>34052.741850929699</v>
      </c>
      <c r="BR146">
        <v>34580.9755503829</v>
      </c>
      <c r="BS146">
        <v>35108.737092996598</v>
      </c>
      <c r="BT146">
        <v>35633.841380839403</v>
      </c>
      <c r="BU146">
        <v>36155.7723355052</v>
      </c>
      <c r="BV146">
        <v>36673.058584517697</v>
      </c>
      <c r="BW146">
        <v>37183.284441721204</v>
      </c>
      <c r="BX146">
        <v>37683.836573911402</v>
      </c>
      <c r="BY146">
        <v>38172.266353758001</v>
      </c>
      <c r="BZ146">
        <v>38647.124369567602</v>
      </c>
      <c r="CA146">
        <v>39107.411405703198</v>
      </c>
      <c r="CB146">
        <v>39552.677266108803</v>
      </c>
      <c r="CC146">
        <v>39983.020774308599</v>
      </c>
      <c r="CD146">
        <v>40400.330557660702</v>
      </c>
      <c r="CE146">
        <v>40806.572106264197</v>
      </c>
    </row>
    <row r="147" spans="1:83" x14ac:dyDescent="0.3">
      <c r="A147" t="s">
        <v>17</v>
      </c>
      <c r="B147" t="s">
        <v>3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185.28478032667601</v>
      </c>
      <c r="AJ147">
        <v>372.062375016148</v>
      </c>
      <c r="AK147">
        <v>555.78043953385497</v>
      </c>
      <c r="AL147">
        <v>732.29043932505397</v>
      </c>
      <c r="AM147">
        <v>898.20644840057503</v>
      </c>
      <c r="AN147">
        <v>1051.01394345829</v>
      </c>
      <c r="AO147">
        <v>1189.07056995879</v>
      </c>
      <c r="AP147">
        <v>1311.5428284736399</v>
      </c>
      <c r="AQ147">
        <v>1261.73706988547</v>
      </c>
      <c r="AR147">
        <v>1213.3983617024101</v>
      </c>
      <c r="AS147">
        <v>1167.9375228609799</v>
      </c>
      <c r="AT147">
        <v>1125.7955084099499</v>
      </c>
      <c r="AU147">
        <v>1087.0460496608</v>
      </c>
      <c r="AV147">
        <v>1051.6679497866501</v>
      </c>
      <c r="AW147">
        <v>1019.580487921</v>
      </c>
      <c r="AX147">
        <v>990.72313808863396</v>
      </c>
      <c r="AY147">
        <v>965.23205230776603</v>
      </c>
      <c r="AZ147">
        <v>943.169672399771</v>
      </c>
      <c r="BA147">
        <v>924.53483989061601</v>
      </c>
      <c r="BB147">
        <v>906.93908079528399</v>
      </c>
      <c r="BC147">
        <v>883.87990619383197</v>
      </c>
      <c r="BD147">
        <v>854.44671187108395</v>
      </c>
      <c r="BE147">
        <v>821.64925731742505</v>
      </c>
      <c r="BF147">
        <v>791.63270027725605</v>
      </c>
      <c r="BG147">
        <v>765.73853698585799</v>
      </c>
      <c r="BH147">
        <v>743.85737869724096</v>
      </c>
      <c r="BI147">
        <v>725.681977776812</v>
      </c>
      <c r="BJ147">
        <v>710.88006207712397</v>
      </c>
      <c r="BK147">
        <v>699.127014101854</v>
      </c>
      <c r="BL147">
        <v>690.11609524378196</v>
      </c>
      <c r="BM147">
        <v>683.56282321790195</v>
      </c>
      <c r="BN147">
        <v>679.20660713207099</v>
      </c>
      <c r="BO147">
        <v>676.81079815623502</v>
      </c>
      <c r="BP147">
        <v>676.16205757677801</v>
      </c>
      <c r="BQ147">
        <v>677.06939903042905</v>
      </c>
      <c r="BR147">
        <v>679.36211284267699</v>
      </c>
      <c r="BS147">
        <v>682.88733162245001</v>
      </c>
      <c r="BT147">
        <v>687.50755880712995</v>
      </c>
      <c r="BU147">
        <v>693.09902845962699</v>
      </c>
      <c r="BV147">
        <v>699.55073377925203</v>
      </c>
      <c r="BW147">
        <v>706.76289827646406</v>
      </c>
      <c r="BX147">
        <v>714.64530853606504</v>
      </c>
      <c r="BY147">
        <v>723.11587143019597</v>
      </c>
      <c r="BZ147">
        <v>732.09943794302501</v>
      </c>
      <c r="CA147">
        <v>741.52704431023301</v>
      </c>
      <c r="CB147">
        <v>751.33525518289196</v>
      </c>
      <c r="CC147">
        <v>761.46561907247406</v>
      </c>
      <c r="CD147">
        <v>771.86432770304202</v>
      </c>
      <c r="CE147">
        <v>782.482572996096</v>
      </c>
    </row>
    <row r="148" spans="1:83" x14ac:dyDescent="0.3">
      <c r="A148" t="s">
        <v>17</v>
      </c>
      <c r="B148" t="s">
        <v>4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</row>
    <row r="149" spans="1:83" x14ac:dyDescent="0.3">
      <c r="A149" t="s">
        <v>17</v>
      </c>
      <c r="B149" t="s">
        <v>5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</row>
    <row r="150" spans="1:83" x14ac:dyDescent="0.3">
      <c r="A150" t="s">
        <v>17</v>
      </c>
      <c r="B150" t="s">
        <v>6</v>
      </c>
      <c r="C150">
        <v>225.123629691345</v>
      </c>
      <c r="D150">
        <v>232.76141666172401</v>
      </c>
      <c r="E150">
        <v>252.49306337209299</v>
      </c>
      <c r="F150">
        <v>271.42793881473</v>
      </c>
      <c r="G150">
        <v>292.55183040468199</v>
      </c>
      <c r="H150">
        <v>315.418970256249</v>
      </c>
      <c r="I150">
        <v>339.39514728740602</v>
      </c>
      <c r="J150">
        <v>363.76641668133402</v>
      </c>
      <c r="K150">
        <v>387.92635905223199</v>
      </c>
      <c r="L150">
        <v>411.48116706747101</v>
      </c>
      <c r="M150">
        <v>434.22967766521901</v>
      </c>
      <c r="N150">
        <v>456.11739595532799</v>
      </c>
      <c r="O150">
        <v>477.18603114963099</v>
      </c>
      <c r="P150">
        <v>497.50198743902803</v>
      </c>
      <c r="Q150">
        <v>517.11976338992804</v>
      </c>
      <c r="R150">
        <v>535.97825789506805</v>
      </c>
      <c r="S150">
        <v>554.08449233677004</v>
      </c>
      <c r="T150">
        <v>571.61059418135301</v>
      </c>
      <c r="U150">
        <v>588.55819274038004</v>
      </c>
      <c r="V150">
        <v>604.91260002085198</v>
      </c>
      <c r="W150">
        <v>620.67782360845297</v>
      </c>
      <c r="X150">
        <v>635.91346501136502</v>
      </c>
      <c r="Y150">
        <v>650.72614174149498</v>
      </c>
      <c r="Z150">
        <v>665.24328965321797</v>
      </c>
      <c r="AA150">
        <v>679.572164401451</v>
      </c>
      <c r="AB150">
        <v>693.70477812179797</v>
      </c>
      <c r="AC150">
        <v>707.32717866789096</v>
      </c>
      <c r="AD150">
        <v>719.57910587661297</v>
      </c>
      <c r="AE150">
        <v>728.87453051122202</v>
      </c>
      <c r="AF150">
        <v>732.95497295751397</v>
      </c>
      <c r="AG150">
        <v>729.61095654827602</v>
      </c>
      <c r="AH150">
        <v>717.51056975476104</v>
      </c>
      <c r="AI150">
        <v>695.98561856266997</v>
      </c>
      <c r="AJ150">
        <v>667.68585064755905</v>
      </c>
      <c r="AK150">
        <v>636.23350696639102</v>
      </c>
      <c r="AL150">
        <v>604.49592412934305</v>
      </c>
      <c r="AM150">
        <v>574.33102264850299</v>
      </c>
      <c r="AN150">
        <v>546.74016366849605</v>
      </c>
      <c r="AO150">
        <v>522.18714288975002</v>
      </c>
      <c r="AP150">
        <v>500.80592604911101</v>
      </c>
      <c r="AQ150">
        <v>483.15181084777703</v>
      </c>
      <c r="AR150">
        <v>469.16065814358399</v>
      </c>
      <c r="AS150">
        <v>458.37662065216301</v>
      </c>
      <c r="AT150">
        <v>450.19482232879699</v>
      </c>
      <c r="AU150">
        <v>443.75607794433103</v>
      </c>
      <c r="AV150">
        <v>438.79744179065301</v>
      </c>
      <c r="AW150">
        <v>435.10685995589</v>
      </c>
      <c r="AX150">
        <v>432.922865034148</v>
      </c>
      <c r="AY150">
        <v>433.06966078092898</v>
      </c>
      <c r="AZ150">
        <v>435.338344189726</v>
      </c>
      <c r="BA150">
        <v>439.48635818068698</v>
      </c>
      <c r="BB150">
        <v>442.69377915180598</v>
      </c>
      <c r="BC150">
        <v>442.43354680626902</v>
      </c>
      <c r="BD150">
        <v>439.13246302900302</v>
      </c>
      <c r="BE150">
        <v>435.527597306872</v>
      </c>
      <c r="BF150">
        <v>433.734101881659</v>
      </c>
      <c r="BG150">
        <v>433.43382296401597</v>
      </c>
      <c r="BH150">
        <v>434.39722385596502</v>
      </c>
      <c r="BI150">
        <v>436.43770497186898</v>
      </c>
      <c r="BJ150">
        <v>439.400670681093</v>
      </c>
      <c r="BK150">
        <v>443.15731369268502</v>
      </c>
      <c r="BL150">
        <v>447.59959811201202</v>
      </c>
      <c r="BM150">
        <v>452.636531021493</v>
      </c>
      <c r="BN150">
        <v>458.19118600077599</v>
      </c>
      <c r="BO150">
        <v>464.197811197921</v>
      </c>
      <c r="BP150">
        <v>470.60038714595902</v>
      </c>
      <c r="BQ150">
        <v>477.352373974893</v>
      </c>
      <c r="BR150">
        <v>484.41427757717702</v>
      </c>
      <c r="BS150">
        <v>491.75115752819897</v>
      </c>
      <c r="BT150">
        <v>499.33022397098398</v>
      </c>
      <c r="BU150">
        <v>507.12083127188703</v>
      </c>
      <c r="BV150">
        <v>515.09576636508098</v>
      </c>
      <c r="BW150">
        <v>523.23028618565297</v>
      </c>
      <c r="BX150">
        <v>531.50082443845395</v>
      </c>
      <c r="BY150">
        <v>539.88406208216202</v>
      </c>
      <c r="BZ150">
        <v>548.35642907840202</v>
      </c>
      <c r="CA150">
        <v>556.89450217116098</v>
      </c>
      <c r="CB150">
        <v>565.47532184274303</v>
      </c>
      <c r="CC150">
        <v>574.076427974117</v>
      </c>
      <c r="CD150">
        <v>582.67623655599698</v>
      </c>
      <c r="CE150">
        <v>591.25647827124806</v>
      </c>
    </row>
    <row r="151" spans="1:83" x14ac:dyDescent="0.3">
      <c r="A151" t="s">
        <v>17</v>
      </c>
      <c r="B151" t="s">
        <v>148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101.90308105140301</v>
      </c>
      <c r="BC151">
        <v>204.405541292187</v>
      </c>
      <c r="BD151">
        <v>303.88119204768702</v>
      </c>
      <c r="BE151">
        <v>301.36327348643698</v>
      </c>
      <c r="BF151">
        <v>300.09793222511399</v>
      </c>
      <c r="BG151">
        <v>299.86348720991401</v>
      </c>
      <c r="BH151">
        <v>300.50085805703998</v>
      </c>
      <c r="BI151">
        <v>301.88170495895798</v>
      </c>
      <c r="BJ151">
        <v>303.89985453706697</v>
      </c>
      <c r="BK151">
        <v>306.46690986642602</v>
      </c>
      <c r="BL151">
        <v>309.50858808304599</v>
      </c>
      <c r="BM151">
        <v>312.96225900416101</v>
      </c>
      <c r="BN151">
        <v>316.77467711194299</v>
      </c>
      <c r="BO151">
        <v>320.90086861562202</v>
      </c>
      <c r="BP151">
        <v>325.30279197344402</v>
      </c>
      <c r="BQ151">
        <v>329.948852067595</v>
      </c>
      <c r="BR151">
        <v>334.81190835104701</v>
      </c>
      <c r="BS151">
        <v>339.86812717890302</v>
      </c>
      <c r="BT151">
        <v>345.09560738874802</v>
      </c>
      <c r="BU151">
        <v>350.47377511391102</v>
      </c>
      <c r="BV151">
        <v>355.98396248574102</v>
      </c>
      <c r="BW151">
        <v>361.60851455247001</v>
      </c>
      <c r="BX151">
        <v>367.33003242531998</v>
      </c>
      <c r="BY151">
        <v>373.13127153806897</v>
      </c>
      <c r="BZ151">
        <v>378.99501989559502</v>
      </c>
      <c r="CA151">
        <v>384.90462064414902</v>
      </c>
      <c r="CB151">
        <v>390.843880955126</v>
      </c>
      <c r="CC151">
        <v>396.79766968498001</v>
      </c>
      <c r="CD151">
        <v>402.75172864406801</v>
      </c>
      <c r="CE151">
        <v>408.69284988234801</v>
      </c>
    </row>
    <row r="152" spans="1:83" x14ac:dyDescent="0.3">
      <c r="A152" t="s">
        <v>17</v>
      </c>
      <c r="B152" t="s">
        <v>149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26.7296819042373</v>
      </c>
      <c r="BC152">
        <v>51.714821464900702</v>
      </c>
      <c r="BD152">
        <v>74.0313690277153</v>
      </c>
      <c r="BE152">
        <v>71.755194494096301</v>
      </c>
      <c r="BF152">
        <v>70.616635043732103</v>
      </c>
      <c r="BG152">
        <v>69.945344955688597</v>
      </c>
      <c r="BH152">
        <v>69.608790583446407</v>
      </c>
      <c r="BI152">
        <v>69.546704897910701</v>
      </c>
      <c r="BJ152">
        <v>69.7152892811404</v>
      </c>
      <c r="BK152">
        <v>70.079643954479707</v>
      </c>
      <c r="BL152">
        <v>70.610755278212594</v>
      </c>
      <c r="BM152">
        <v>71.284581917436398</v>
      </c>
      <c r="BN152">
        <v>72.080937140503096</v>
      </c>
      <c r="BO152">
        <v>72.982070380186499</v>
      </c>
      <c r="BP152">
        <v>73.971534216211197</v>
      </c>
      <c r="BQ152">
        <v>75.038213061414297</v>
      </c>
      <c r="BR152">
        <v>76.174936480724398</v>
      </c>
      <c r="BS152">
        <v>77.377912992834595</v>
      </c>
      <c r="BT152">
        <v>78.643074445825505</v>
      </c>
      <c r="BU152">
        <v>79.964296946885497</v>
      </c>
      <c r="BV152">
        <v>81.337580375991706</v>
      </c>
      <c r="BW152">
        <v>82.760632845583302</v>
      </c>
      <c r="BX152">
        <v>84.231447314369106</v>
      </c>
      <c r="BY152">
        <v>85.747751864950203</v>
      </c>
      <c r="BZ152">
        <v>87.305731979904493</v>
      </c>
      <c r="CA152">
        <v>88.901098580758898</v>
      </c>
      <c r="CB152">
        <v>90.528894340737494</v>
      </c>
      <c r="CC152">
        <v>92.1836928267753</v>
      </c>
      <c r="CD152">
        <v>93.857585852483794</v>
      </c>
      <c r="CE152">
        <v>95.542887768600394</v>
      </c>
    </row>
    <row r="153" spans="1:83" x14ac:dyDescent="0.3">
      <c r="A153" t="s">
        <v>17</v>
      </c>
      <c r="B153" t="s">
        <v>134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26.230494336823899</v>
      </c>
      <c r="BC153">
        <v>25.300107393359198</v>
      </c>
      <c r="BD153">
        <v>24.361945051241499</v>
      </c>
      <c r="BE153">
        <v>23.810198788979399</v>
      </c>
      <c r="BF153">
        <v>23.531196806367898</v>
      </c>
      <c r="BG153">
        <v>23.325729186469601</v>
      </c>
      <c r="BH153">
        <v>23.164256845560701</v>
      </c>
      <c r="BI153">
        <v>23.037734236781901</v>
      </c>
      <c r="BJ153">
        <v>22.9402180489156</v>
      </c>
      <c r="BK153">
        <v>22.866952906930202</v>
      </c>
      <c r="BL153">
        <v>22.813827466159498</v>
      </c>
      <c r="BM153">
        <v>22.777373266751901</v>
      </c>
      <c r="BN153">
        <v>22.754639921874499</v>
      </c>
      <c r="BO153">
        <v>22.742870935511501</v>
      </c>
      <c r="BP153">
        <v>22.739286609704202</v>
      </c>
      <c r="BQ153">
        <v>22.742377368854001</v>
      </c>
      <c r="BR153">
        <v>22.7515612738767</v>
      </c>
      <c r="BS153">
        <v>22.767040156167301</v>
      </c>
      <c r="BT153">
        <v>22.788778750589699</v>
      </c>
      <c r="BU153">
        <v>22.816057184562698</v>
      </c>
      <c r="BV153">
        <v>22.8486642510615</v>
      </c>
      <c r="BW153">
        <v>22.886804241324</v>
      </c>
      <c r="BX153">
        <v>22.930727106146399</v>
      </c>
      <c r="BY153">
        <v>22.9805857631533</v>
      </c>
      <c r="BZ153">
        <v>23.036115884571601</v>
      </c>
      <c r="CA153">
        <v>23.096916433993499</v>
      </c>
      <c r="CB153">
        <v>23.162418231931198</v>
      </c>
      <c r="CC153">
        <v>23.231913861782601</v>
      </c>
      <c r="CD153">
        <v>23.304080200591901</v>
      </c>
      <c r="CE153">
        <v>23.377675385342499</v>
      </c>
    </row>
    <row r="154" spans="1:83" x14ac:dyDescent="0.3">
      <c r="A154" t="s">
        <v>17</v>
      </c>
      <c r="B154" t="s">
        <v>9</v>
      </c>
      <c r="C154">
        <v>170553.88</v>
      </c>
      <c r="D154">
        <v>174746.04</v>
      </c>
      <c r="E154">
        <v>179058.04</v>
      </c>
      <c r="F154">
        <v>183513.68</v>
      </c>
      <c r="G154">
        <v>188137.88</v>
      </c>
      <c r="H154">
        <v>192944.08</v>
      </c>
      <c r="I154">
        <v>197943.76</v>
      </c>
      <c r="J154">
        <v>203143.36</v>
      </c>
      <c r="K154">
        <v>208554.92</v>
      </c>
      <c r="L154">
        <v>214212.6</v>
      </c>
      <c r="M154">
        <v>220160.08</v>
      </c>
      <c r="N154">
        <v>226467.92</v>
      </c>
      <c r="O154">
        <v>233072</v>
      </c>
      <c r="P154">
        <v>239960.28</v>
      </c>
      <c r="Q154">
        <v>247003.12</v>
      </c>
      <c r="R154">
        <v>253819.16</v>
      </c>
      <c r="S154">
        <v>261375.24</v>
      </c>
      <c r="T154">
        <v>269226.15999999997</v>
      </c>
      <c r="U154">
        <v>277385.92</v>
      </c>
      <c r="V154">
        <v>285868.79999999999</v>
      </c>
      <c r="W154">
        <v>294671.15999999997</v>
      </c>
      <c r="X154">
        <v>303772.56</v>
      </c>
      <c r="Y154">
        <v>313159.56</v>
      </c>
      <c r="Z154">
        <v>322832.71999999997</v>
      </c>
      <c r="AA154">
        <v>332789.24</v>
      </c>
      <c r="AB154">
        <v>343006.44</v>
      </c>
      <c r="AC154">
        <v>353458</v>
      </c>
      <c r="AD154">
        <v>364123.48</v>
      </c>
      <c r="AE154">
        <v>374928.96</v>
      </c>
      <c r="AF154">
        <v>385762.16</v>
      </c>
      <c r="AG154">
        <v>396512.2</v>
      </c>
      <c r="AH154">
        <v>407160.88</v>
      </c>
      <c r="AI154">
        <v>417727.52</v>
      </c>
      <c r="AJ154">
        <v>428315.16</v>
      </c>
      <c r="AK154">
        <v>439040.84</v>
      </c>
      <c r="AL154">
        <v>449953</v>
      </c>
      <c r="AM154">
        <v>461083.84</v>
      </c>
      <c r="AN154">
        <v>472511.48</v>
      </c>
      <c r="AO154">
        <v>484300.88</v>
      </c>
      <c r="AP154">
        <v>496465.48</v>
      </c>
      <c r="AQ154">
        <v>509014.52</v>
      </c>
      <c r="AR154">
        <v>521948.28</v>
      </c>
      <c r="AS154">
        <v>535265.36</v>
      </c>
      <c r="AT154">
        <v>548955.96</v>
      </c>
      <c r="AU154">
        <v>562943.36</v>
      </c>
      <c r="AV154">
        <v>577114.16</v>
      </c>
      <c r="AW154">
        <v>591367.56000000006</v>
      </c>
      <c r="AX154">
        <v>605645.6</v>
      </c>
      <c r="AY154">
        <v>619956.68000000005</v>
      </c>
      <c r="AZ154">
        <v>634420.07999999996</v>
      </c>
      <c r="BA154">
        <v>649341</v>
      </c>
      <c r="BB154">
        <v>663867.4</v>
      </c>
      <c r="BC154">
        <v>678320.72</v>
      </c>
      <c r="BD154">
        <v>692658.68</v>
      </c>
      <c r="BE154">
        <v>706847.96</v>
      </c>
      <c r="BF154">
        <v>720865.6</v>
      </c>
      <c r="BG154">
        <v>734714.4</v>
      </c>
      <c r="BH154">
        <v>748395.48</v>
      </c>
      <c r="BI154">
        <v>761928.16</v>
      </c>
      <c r="BJ154">
        <v>775343.52</v>
      </c>
      <c r="BK154">
        <v>788668.16</v>
      </c>
      <c r="BL154">
        <v>801931.48</v>
      </c>
      <c r="BM154">
        <v>815159.24</v>
      </c>
      <c r="BN154">
        <v>828374.68</v>
      </c>
      <c r="BO154">
        <v>841613.36</v>
      </c>
      <c r="BP154">
        <v>854933.8</v>
      </c>
      <c r="BQ154">
        <v>868344.96</v>
      </c>
      <c r="BR154">
        <v>881814.92</v>
      </c>
      <c r="BS154">
        <v>895272.84</v>
      </c>
      <c r="BT154">
        <v>908663</v>
      </c>
      <c r="BU154">
        <v>921972.24</v>
      </c>
      <c r="BV154">
        <v>935163.04</v>
      </c>
      <c r="BW154">
        <v>948173.8</v>
      </c>
      <c r="BX154">
        <v>960937.88</v>
      </c>
      <c r="BY154">
        <v>973392.84</v>
      </c>
      <c r="BZ154">
        <v>985501.72</v>
      </c>
      <c r="CA154">
        <v>997239.04</v>
      </c>
      <c r="CB154">
        <v>1008593.32</v>
      </c>
      <c r="CC154">
        <v>1019567.08</v>
      </c>
      <c r="CD154">
        <v>1030208.48</v>
      </c>
      <c r="CE154">
        <v>1040567.64</v>
      </c>
    </row>
    <row r="155" spans="1:83" x14ac:dyDescent="0.3">
      <c r="A155" t="s">
        <v>18</v>
      </c>
      <c r="B155" t="s">
        <v>1</v>
      </c>
      <c r="C155">
        <v>1848.5125959991999</v>
      </c>
      <c r="D155">
        <v>2938.36051551526</v>
      </c>
      <c r="E155">
        <v>3488.1401915620199</v>
      </c>
      <c r="F155">
        <v>4101.1759853123403</v>
      </c>
      <c r="G155">
        <v>4479.3218377283301</v>
      </c>
      <c r="H155">
        <v>4601.4305859321303</v>
      </c>
      <c r="I155">
        <v>4496.15506148847</v>
      </c>
      <c r="J155">
        <v>4292.31563612028</v>
      </c>
      <c r="K155">
        <v>4086.9240700631099</v>
      </c>
      <c r="L155">
        <v>3931.16556028683</v>
      </c>
      <c r="M155">
        <v>3843.0947852388299</v>
      </c>
      <c r="N155">
        <v>3822.8756926506298</v>
      </c>
      <c r="O155">
        <v>3860.1539051920799</v>
      </c>
      <c r="P155">
        <v>3939.7238883260402</v>
      </c>
      <c r="Q155">
        <v>4043.5641727511402</v>
      </c>
      <c r="R155">
        <v>4149.8204916131399</v>
      </c>
      <c r="S155">
        <v>4253.6778592895098</v>
      </c>
      <c r="T155">
        <v>4293.2247348661604</v>
      </c>
      <c r="U155">
        <v>4276.6809791969499</v>
      </c>
      <c r="V155">
        <v>4217.1217772756299</v>
      </c>
      <c r="W155">
        <v>4130.9804136254998</v>
      </c>
      <c r="X155">
        <v>4037.8000760898399</v>
      </c>
      <c r="Y155">
        <v>3946.1246376865402</v>
      </c>
      <c r="Z155">
        <v>3858.8191569403698</v>
      </c>
      <c r="AA155">
        <v>3774.9346444348198</v>
      </c>
      <c r="AB155">
        <v>3631.9653441673499</v>
      </c>
      <c r="AC155">
        <v>3380.2229704751198</v>
      </c>
      <c r="AD155">
        <v>3046.8165920127999</v>
      </c>
      <c r="AE155">
        <v>2663.3946931177202</v>
      </c>
      <c r="AF155">
        <v>2347.29655557361</v>
      </c>
      <c r="AG155">
        <v>2076.7573246378602</v>
      </c>
      <c r="AH155">
        <v>1875.10405777511</v>
      </c>
      <c r="AI155">
        <v>1720.1475196567301</v>
      </c>
      <c r="AJ155">
        <v>1597.30589338401</v>
      </c>
      <c r="AK155">
        <v>1511.5007275396199</v>
      </c>
      <c r="AL155">
        <v>1420.8217995335699</v>
      </c>
      <c r="AM155">
        <v>1336.8089861528899</v>
      </c>
      <c r="AN155">
        <v>1283.7217495406201</v>
      </c>
      <c r="AO155">
        <v>1254.8127222656201</v>
      </c>
      <c r="AP155">
        <v>1245.03880806764</v>
      </c>
      <c r="AQ155">
        <v>1250.59952089997</v>
      </c>
      <c r="AR155">
        <v>1268.6585349500101</v>
      </c>
      <c r="AS155">
        <v>1297.0146277149499</v>
      </c>
      <c r="AT155">
        <v>1333.8542522663899</v>
      </c>
      <c r="AU155">
        <v>1377.6150438531199</v>
      </c>
      <c r="AV155">
        <v>1426.91264663172</v>
      </c>
      <c r="AW155">
        <v>1480.47997795434</v>
      </c>
      <c r="AX155">
        <v>1539.1680346733101</v>
      </c>
      <c r="AY155">
        <v>1602.80616317709</v>
      </c>
      <c r="AZ155">
        <v>1670.2821334974401</v>
      </c>
      <c r="BA155">
        <v>1740.9620150401599</v>
      </c>
      <c r="BB155">
        <v>1812.6445283042599</v>
      </c>
      <c r="BC155">
        <v>1880.3686307436501</v>
      </c>
      <c r="BD155">
        <v>1942.8128359463601</v>
      </c>
      <c r="BE155">
        <v>2001.1270151889</v>
      </c>
      <c r="BF155">
        <v>2059.2191262443998</v>
      </c>
      <c r="BG155">
        <v>2117.0880740145399</v>
      </c>
      <c r="BH155">
        <v>2174.4818630477798</v>
      </c>
      <c r="BI155">
        <v>2231.18579384534</v>
      </c>
      <c r="BJ155">
        <v>2287.0327935089899</v>
      </c>
      <c r="BK155">
        <v>2341.9035434736902</v>
      </c>
      <c r="BL155">
        <v>2395.7233139042701</v>
      </c>
      <c r="BM155">
        <v>2448.4586732429402</v>
      </c>
      <c r="BN155">
        <v>2500.11313385004</v>
      </c>
      <c r="BO155">
        <v>2550.7192537023998</v>
      </c>
      <c r="BP155">
        <v>2600.3443540216199</v>
      </c>
      <c r="BQ155">
        <v>2649.0877860293499</v>
      </c>
      <c r="BR155">
        <v>2697.0548833549701</v>
      </c>
      <c r="BS155">
        <v>2744.3342764872</v>
      </c>
      <c r="BT155">
        <v>2790.9863127142498</v>
      </c>
      <c r="BU155">
        <v>2837.05763421044</v>
      </c>
      <c r="BV155">
        <v>2882.5902292998799</v>
      </c>
      <c r="BW155">
        <v>2927.6070569633398</v>
      </c>
      <c r="BX155">
        <v>2972.1032098414298</v>
      </c>
      <c r="BY155">
        <v>3016.0440223239202</v>
      </c>
      <c r="BZ155">
        <v>3059.3711012746699</v>
      </c>
      <c r="CA155">
        <v>3102.0129143944</v>
      </c>
      <c r="CB155">
        <v>3143.8926249421402</v>
      </c>
      <c r="CC155">
        <v>3184.9323491846299</v>
      </c>
      <c r="CD155">
        <v>3225.0679161766402</v>
      </c>
      <c r="CE155">
        <v>3264.2703028200599</v>
      </c>
    </row>
    <row r="156" spans="1:83" x14ac:dyDescent="0.3">
      <c r="A156" t="s">
        <v>18</v>
      </c>
      <c r="B156" t="s">
        <v>137</v>
      </c>
      <c r="C156" s="114">
        <v>23.751984735904902</v>
      </c>
      <c r="D156" s="114">
        <v>39.529457422850498</v>
      </c>
      <c r="E156" s="114">
        <v>47.803872493471701</v>
      </c>
      <c r="F156" s="114">
        <v>53.953546711406503</v>
      </c>
      <c r="G156" s="114">
        <v>56.740861176613997</v>
      </c>
      <c r="H156" s="114">
        <v>56.532056534133602</v>
      </c>
      <c r="I156" s="114">
        <v>53.728473819744202</v>
      </c>
      <c r="J156" s="114">
        <v>50.200788208374497</v>
      </c>
      <c r="K156" s="114">
        <v>46.9168924036723</v>
      </c>
      <c r="L156" s="114">
        <v>44.3003383925424</v>
      </c>
      <c r="M156" s="114">
        <v>42.436680431204898</v>
      </c>
      <c r="N156" s="114">
        <v>41.2423977885881</v>
      </c>
      <c r="O156" s="114">
        <v>40.562016395941903</v>
      </c>
      <c r="P156" s="114">
        <v>40.208213438881401</v>
      </c>
      <c r="Q156" s="114">
        <v>40.005385534745898</v>
      </c>
      <c r="R156" s="114">
        <v>39.804627207451396</v>
      </c>
      <c r="S156" s="114">
        <v>39.459292438135698</v>
      </c>
      <c r="T156" s="114">
        <v>38.266657886657399</v>
      </c>
      <c r="U156" s="114">
        <v>36.644767005636297</v>
      </c>
      <c r="V156" s="114">
        <v>34.694164506925901</v>
      </c>
      <c r="W156" s="114">
        <v>32.637413657229203</v>
      </c>
      <c r="X156" s="114">
        <v>30.6255713547311</v>
      </c>
      <c r="Y156" s="114">
        <v>28.717461876422099</v>
      </c>
      <c r="Z156" s="114">
        <v>26.925865201063399</v>
      </c>
      <c r="AA156" s="114">
        <v>25.238022285789501</v>
      </c>
      <c r="AB156" s="114">
        <v>23.079682831039701</v>
      </c>
      <c r="AC156" s="114">
        <v>20.254349216837799</v>
      </c>
      <c r="AD156" s="114">
        <v>17.214540388821501</v>
      </c>
      <c r="AE156" s="114">
        <v>14.2123474765243</v>
      </c>
      <c r="AF156" s="114">
        <v>12.033761393631901</v>
      </c>
      <c r="AG156" s="114">
        <v>10.2344600578329</v>
      </c>
      <c r="AH156" s="114">
        <v>8.9617326279842793</v>
      </c>
      <c r="AI156" s="114">
        <v>7.9748247250134296</v>
      </c>
      <c r="AJ156" s="114">
        <v>7.1810421964858504</v>
      </c>
      <c r="AK156" s="114">
        <v>6.6198136753878902</v>
      </c>
      <c r="AL156" s="114">
        <v>5.9946781082646003</v>
      </c>
      <c r="AM156" s="114">
        <v>5.4593723252173199</v>
      </c>
      <c r="AN156" s="114">
        <v>5.1273704610670396</v>
      </c>
      <c r="AO156" s="114">
        <v>4.8982172309075498</v>
      </c>
      <c r="AP156" s="114">
        <v>4.7460899072715401</v>
      </c>
      <c r="AQ156" s="114">
        <v>4.6523264582369901</v>
      </c>
      <c r="AR156" s="114">
        <v>4.6030745863195897</v>
      </c>
      <c r="AS156" s="114">
        <v>4.5877159072555997</v>
      </c>
      <c r="AT156" s="114">
        <v>4.5976685973835298</v>
      </c>
      <c r="AU156" s="114">
        <v>4.6266566970676299</v>
      </c>
      <c r="AV156" s="114">
        <v>4.6697374671866898</v>
      </c>
      <c r="AW156" s="114">
        <v>4.7227143473933504</v>
      </c>
      <c r="AX156" s="114">
        <v>4.79249606902221</v>
      </c>
      <c r="AY156" s="114">
        <v>4.8725392027156902</v>
      </c>
      <c r="AZ156" s="114">
        <v>4.9584094314286702</v>
      </c>
      <c r="BA156" s="114">
        <v>5.04640691240499</v>
      </c>
      <c r="BB156" s="114">
        <v>5.1279964922602597</v>
      </c>
      <c r="BC156" s="114">
        <v>5.1934125883954501</v>
      </c>
      <c r="BD156" s="114">
        <v>5.2415093696596102</v>
      </c>
      <c r="BE156" s="114">
        <v>5.2850721703390198</v>
      </c>
      <c r="BF156" s="114">
        <v>5.3284904462603802</v>
      </c>
      <c r="BG156" s="114">
        <v>5.3711029084997399</v>
      </c>
      <c r="BH156" s="114">
        <v>5.4123501338025903</v>
      </c>
      <c r="BI156" s="114">
        <v>5.4516733138941804</v>
      </c>
      <c r="BJ156" s="114">
        <v>5.4885775842641298</v>
      </c>
      <c r="BK156" s="114">
        <v>5.5227352514123398</v>
      </c>
      <c r="BL156" s="114">
        <v>5.55391891709034</v>
      </c>
      <c r="BM156" s="114">
        <v>5.5820272897784102</v>
      </c>
      <c r="BN156" s="114">
        <v>5.6070589126928603</v>
      </c>
      <c r="BO156" s="114">
        <v>5.6289975667295202</v>
      </c>
      <c r="BP156" s="114">
        <v>5.6477528266376504</v>
      </c>
      <c r="BQ156" s="114">
        <v>5.6636058274826002</v>
      </c>
      <c r="BR156" s="114">
        <v>5.6770878712509898</v>
      </c>
      <c r="BS156" s="114">
        <v>5.6889079042564701</v>
      </c>
      <c r="BT156" s="114">
        <v>5.6995959145614803</v>
      </c>
      <c r="BU156" s="114">
        <v>5.7093732051341997</v>
      </c>
      <c r="BV156" s="114">
        <v>5.7185746623640297</v>
      </c>
      <c r="BW156" s="114">
        <v>5.7276208773027202</v>
      </c>
      <c r="BX156" s="114">
        <v>5.7368906099138899</v>
      </c>
      <c r="BY156" s="114">
        <v>5.7466689455070199</v>
      </c>
      <c r="BZ156" s="114">
        <v>5.7570461505888098</v>
      </c>
      <c r="CA156" s="114">
        <v>5.7680229826798701</v>
      </c>
      <c r="CB156" s="114">
        <v>5.7795160271710797</v>
      </c>
      <c r="CC156" s="114">
        <v>5.7913713241731797</v>
      </c>
      <c r="CD156" s="114">
        <v>5.8032214644070397</v>
      </c>
      <c r="CE156" s="114">
        <v>5.8147540620939697</v>
      </c>
    </row>
    <row r="157" spans="1:83" x14ac:dyDescent="0.3">
      <c r="A157" t="s">
        <v>18</v>
      </c>
      <c r="B157" t="s">
        <v>129</v>
      </c>
      <c r="C157">
        <v>0.84612572957272703</v>
      </c>
      <c r="D157">
        <v>1.28346312289661</v>
      </c>
      <c r="E157">
        <v>1.5626612033695699</v>
      </c>
      <c r="F157">
        <v>1.7924661486087401</v>
      </c>
      <c r="G157">
        <v>1.91319275975613</v>
      </c>
      <c r="H157">
        <v>1.9215985119933801</v>
      </c>
      <c r="I157">
        <v>1.83616397949688</v>
      </c>
      <c r="J157">
        <v>1.7116826457543699</v>
      </c>
      <c r="K157">
        <v>1.58890888560667</v>
      </c>
      <c r="L157">
        <v>1.48791802294446</v>
      </c>
      <c r="M157">
        <v>1.4144665811769099</v>
      </c>
      <c r="N157">
        <v>1.3667593605458199</v>
      </c>
      <c r="O157">
        <v>1.3399274392804501</v>
      </c>
      <c r="P157">
        <v>1.32743415914728</v>
      </c>
      <c r="Q157">
        <v>1.32298483656036</v>
      </c>
      <c r="R157">
        <v>1.3210316021097099</v>
      </c>
      <c r="S157">
        <v>1.3149417674630199</v>
      </c>
      <c r="T157">
        <v>1.2894995667815901</v>
      </c>
      <c r="U157">
        <v>1.2476142099982399</v>
      </c>
      <c r="V157">
        <v>1.1900666871033401</v>
      </c>
      <c r="W157">
        <v>1.12905511575219</v>
      </c>
      <c r="X157">
        <v>1.06862529203265</v>
      </c>
      <c r="Y157">
        <v>1.01112679293455</v>
      </c>
      <c r="Z157">
        <v>0.95722883339176901</v>
      </c>
      <c r="AA157">
        <v>0.90657961001153997</v>
      </c>
      <c r="AB157">
        <v>0.84530880819230603</v>
      </c>
      <c r="AC157">
        <v>0.76323747810603504</v>
      </c>
      <c r="AD157">
        <v>0.66755785297692705</v>
      </c>
      <c r="AE157">
        <v>0.56868896089934895</v>
      </c>
      <c r="AF157">
        <v>0.48590390544788598</v>
      </c>
      <c r="AG157">
        <v>0.41789479507636201</v>
      </c>
      <c r="AH157">
        <v>0.36678785386033103</v>
      </c>
      <c r="AI157">
        <v>0.327536248619403</v>
      </c>
      <c r="AJ157">
        <v>0.29630192839523101</v>
      </c>
      <c r="AK157">
        <v>0.27314398753254698</v>
      </c>
      <c r="AL157">
        <v>0.25050491626842503</v>
      </c>
      <c r="AM157">
        <v>0.22985683531289999</v>
      </c>
      <c r="AN157">
        <v>0.21507023240018699</v>
      </c>
      <c r="AO157">
        <v>0.20487097038948099</v>
      </c>
      <c r="AP157">
        <v>0.198094018347613</v>
      </c>
      <c r="AQ157">
        <v>0.19390178321226001</v>
      </c>
      <c r="AR157">
        <v>0.191678355706451</v>
      </c>
      <c r="AS157">
        <v>0.19095504372536401</v>
      </c>
      <c r="AT157">
        <v>0.19136157542850599</v>
      </c>
      <c r="AU157">
        <v>0.19261962846178099</v>
      </c>
      <c r="AV157">
        <v>0.194512291643609</v>
      </c>
      <c r="AW157">
        <v>0.19685557479878199</v>
      </c>
      <c r="AX157">
        <v>0.199752317819307</v>
      </c>
      <c r="AY157">
        <v>0.20311432357404199</v>
      </c>
      <c r="AZ157">
        <v>0.20674886294405201</v>
      </c>
      <c r="BA157">
        <v>0.210534502018662</v>
      </c>
      <c r="BB157">
        <v>0.21369840777974</v>
      </c>
      <c r="BC157">
        <v>0.216198109904404</v>
      </c>
      <c r="BD157">
        <v>0.217987091236616</v>
      </c>
      <c r="BE157">
        <v>0.21998126287071201</v>
      </c>
      <c r="BF157">
        <v>0.22195680611925001</v>
      </c>
      <c r="BG157">
        <v>0.22388525693243999</v>
      </c>
      <c r="BH157">
        <v>0.22574424741468399</v>
      </c>
      <c r="BI157">
        <v>0.22751135755998</v>
      </c>
      <c r="BJ157">
        <v>0.22916659792257499</v>
      </c>
      <c r="BK157">
        <v>0.23069685635652201</v>
      </c>
      <c r="BL157">
        <v>0.232093105090215</v>
      </c>
      <c r="BM157">
        <v>0.233351564105927</v>
      </c>
      <c r="BN157">
        <v>0.23447263938594601</v>
      </c>
      <c r="BO157">
        <v>0.235455977927951</v>
      </c>
      <c r="BP157">
        <v>0.23629793783208</v>
      </c>
      <c r="BQ157">
        <v>0.23701085265671801</v>
      </c>
      <c r="BR157">
        <v>0.237617889230576</v>
      </c>
      <c r="BS157">
        <v>0.23814992537225099</v>
      </c>
      <c r="BT157">
        <v>0.23863014457272799</v>
      </c>
      <c r="BU157">
        <v>0.239068420146375</v>
      </c>
      <c r="BV157">
        <v>0.239479536198443</v>
      </c>
      <c r="BW157">
        <v>0.23988201185215899</v>
      </c>
      <c r="BX157">
        <v>0.24029258764787501</v>
      </c>
      <c r="BY157">
        <v>0.24072394700053901</v>
      </c>
      <c r="BZ157">
        <v>0.24118031665949199</v>
      </c>
      <c r="CA157">
        <v>0.24166198970673999</v>
      </c>
      <c r="CB157">
        <v>0.24216556753622401</v>
      </c>
      <c r="CC157">
        <v>0.242684518102181</v>
      </c>
      <c r="CD157">
        <v>0.243203006773373</v>
      </c>
      <c r="CE157">
        <v>0.24370757358680201</v>
      </c>
    </row>
    <row r="158" spans="1:83" x14ac:dyDescent="0.3">
      <c r="A158" t="s">
        <v>18</v>
      </c>
      <c r="B158" t="s">
        <v>130</v>
      </c>
      <c r="C158">
        <v>16.499451726668202</v>
      </c>
      <c r="D158">
        <v>16.530964272190701</v>
      </c>
      <c r="E158">
        <v>17.095634101796101</v>
      </c>
      <c r="F158">
        <v>18.035874001060701</v>
      </c>
      <c r="G158">
        <v>19.166389863632201</v>
      </c>
      <c r="H158">
        <v>20.2701965620167</v>
      </c>
      <c r="I158">
        <v>21.171826064956001</v>
      </c>
      <c r="J158">
        <v>21.7811638693817</v>
      </c>
      <c r="K158">
        <v>22.101949203265001</v>
      </c>
      <c r="L158">
        <v>22.186442965757099</v>
      </c>
      <c r="M158">
        <v>22.101344759369699</v>
      </c>
      <c r="N158">
        <v>21.906550149268401</v>
      </c>
      <c r="O158">
        <v>21.6620828388006</v>
      </c>
      <c r="P158">
        <v>21.405884873540401</v>
      </c>
      <c r="Q158">
        <v>21.169939815063199</v>
      </c>
      <c r="R158">
        <v>20.990570934612698</v>
      </c>
      <c r="S158">
        <v>20.7832819814011</v>
      </c>
      <c r="T158">
        <v>20.568919988247401</v>
      </c>
      <c r="U158">
        <v>20.316924378020602</v>
      </c>
      <c r="V158">
        <v>19.836745759037001</v>
      </c>
      <c r="W158">
        <v>19.231835042150902</v>
      </c>
      <c r="X158">
        <v>18.5229603866118</v>
      </c>
      <c r="Y158">
        <v>17.734300856159901</v>
      </c>
      <c r="Z158">
        <v>16.8892177570131</v>
      </c>
      <c r="AA158">
        <v>16.008794481943699</v>
      </c>
      <c r="AB158">
        <v>15.100680688093499</v>
      </c>
      <c r="AC158">
        <v>14.150753786648901</v>
      </c>
      <c r="AD158">
        <v>13.144405800517401</v>
      </c>
      <c r="AE158">
        <v>12.1900913375671</v>
      </c>
      <c r="AF158">
        <v>11.1888264150514</v>
      </c>
      <c r="AG158">
        <v>10.218713576568</v>
      </c>
      <c r="AH158">
        <v>9.3004120246242294</v>
      </c>
      <c r="AI158">
        <v>8.4487334745832108</v>
      </c>
      <c r="AJ158">
        <v>7.6675103892381502</v>
      </c>
      <c r="AK158">
        <v>6.9574416409268602</v>
      </c>
      <c r="AL158">
        <v>6.3149261311910498</v>
      </c>
      <c r="AM158">
        <v>5.7316110535863798</v>
      </c>
      <c r="AN158">
        <v>5.2048032311243304</v>
      </c>
      <c r="AO158">
        <v>4.73488130937272</v>
      </c>
      <c r="AP158">
        <v>4.32036727447238</v>
      </c>
      <c r="AQ158">
        <v>3.9582650573876301</v>
      </c>
      <c r="AR158">
        <v>3.64477199618254</v>
      </c>
      <c r="AS158">
        <v>3.37565248343541</v>
      </c>
      <c r="AT158">
        <v>3.1465639111900399</v>
      </c>
      <c r="AU158">
        <v>2.9535204148842999</v>
      </c>
      <c r="AV158">
        <v>2.79273375650624</v>
      </c>
      <c r="AW158">
        <v>2.6604458789211098</v>
      </c>
      <c r="AX158">
        <v>2.5530917339736501</v>
      </c>
      <c r="AY158">
        <v>2.46747919227679</v>
      </c>
      <c r="AZ158">
        <v>2.4002584255731798</v>
      </c>
      <c r="BA158">
        <v>2.3497303375599898</v>
      </c>
      <c r="BB158">
        <v>2.2985796313179199</v>
      </c>
      <c r="BC158">
        <v>2.24505561160673</v>
      </c>
      <c r="BD158">
        <v>2.1892192808554101</v>
      </c>
      <c r="BE158">
        <v>2.1477619837611801</v>
      </c>
      <c r="BF158">
        <v>2.11809042182318</v>
      </c>
      <c r="BG158">
        <v>2.0979328200443099</v>
      </c>
      <c r="BH158">
        <v>2.0854131125273399</v>
      </c>
      <c r="BI158">
        <v>2.0789289211816402</v>
      </c>
      <c r="BJ158">
        <v>2.0771199026657698</v>
      </c>
      <c r="BK158">
        <v>2.0788684393397601</v>
      </c>
      <c r="BL158">
        <v>2.0832430293589699</v>
      </c>
      <c r="BM158">
        <v>2.0894851100102101</v>
      </c>
      <c r="BN158">
        <v>2.0969804790316999</v>
      </c>
      <c r="BO158">
        <v>2.10520074484905</v>
      </c>
      <c r="BP158">
        <v>2.11366203427793</v>
      </c>
      <c r="BQ158">
        <v>2.1220900001862</v>
      </c>
      <c r="BR158">
        <v>2.1303767800478499</v>
      </c>
      <c r="BS158">
        <v>2.1385557009808598</v>
      </c>
      <c r="BT158">
        <v>2.14665559486067</v>
      </c>
      <c r="BU158">
        <v>2.15463000552317</v>
      </c>
      <c r="BV158">
        <v>2.1625101890471501</v>
      </c>
      <c r="BW158">
        <v>2.17039473589776</v>
      </c>
      <c r="BX158">
        <v>2.1783977851968999</v>
      </c>
      <c r="BY158">
        <v>2.1866231632830102</v>
      </c>
      <c r="BZ158">
        <v>2.19511483779227</v>
      </c>
      <c r="CA158">
        <v>2.2038890230059698</v>
      </c>
      <c r="CB158">
        <v>2.21292949755082</v>
      </c>
      <c r="CC158">
        <v>2.2221891049834301</v>
      </c>
      <c r="CD158">
        <v>2.2315242434945302</v>
      </c>
      <c r="CE158">
        <v>2.2407947165504698</v>
      </c>
    </row>
    <row r="159" spans="1:83" x14ac:dyDescent="0.3">
      <c r="A159" t="s">
        <v>18</v>
      </c>
      <c r="B159" t="s">
        <v>131</v>
      </c>
      <c r="C159">
        <v>8.7842151446205302E-2</v>
      </c>
      <c r="D159">
        <v>0.92727555226705705</v>
      </c>
      <c r="E159">
        <v>1.48333851822095</v>
      </c>
      <c r="F159">
        <v>1.8803863252859101</v>
      </c>
      <c r="G159">
        <v>2.19033270630106</v>
      </c>
      <c r="H159">
        <v>2.44819958193025</v>
      </c>
      <c r="I159">
        <v>2.6660000323581299</v>
      </c>
      <c r="J159">
        <v>2.8443484058167101</v>
      </c>
      <c r="K159">
        <v>2.98163729367604</v>
      </c>
      <c r="L159">
        <v>3.07836413221247</v>
      </c>
      <c r="M159">
        <v>3.13807593732533</v>
      </c>
      <c r="N159">
        <v>3.1662055260136599</v>
      </c>
      <c r="O159">
        <v>3.1710209494632999</v>
      </c>
      <c r="P159">
        <v>3.1597524300716202</v>
      </c>
      <c r="Q159">
        <v>3.1400494094601701</v>
      </c>
      <c r="R159">
        <v>3.1209260685674902</v>
      </c>
      <c r="S159">
        <v>3.0931414274435598</v>
      </c>
      <c r="T159">
        <v>3.0637868425506798</v>
      </c>
      <c r="U159">
        <v>3.0321630377069999</v>
      </c>
      <c r="V159">
        <v>2.9916744889624001</v>
      </c>
      <c r="W159">
        <v>2.9365015383184301</v>
      </c>
      <c r="X159">
        <v>2.86622190469659</v>
      </c>
      <c r="Y159">
        <v>2.7816852100456702</v>
      </c>
      <c r="Z159">
        <v>2.68457275887741</v>
      </c>
      <c r="AA159">
        <v>2.5771437248068501</v>
      </c>
      <c r="AB159">
        <v>2.4617820176247398</v>
      </c>
      <c r="AC159">
        <v>2.33972701753172</v>
      </c>
      <c r="AD159">
        <v>2.2107871395073802</v>
      </c>
      <c r="AE159">
        <v>2.0778196368042599</v>
      </c>
      <c r="AF159">
        <v>1.9423419301584799</v>
      </c>
      <c r="AG159">
        <v>1.80524850829817</v>
      </c>
      <c r="AH159">
        <v>1.66909928089591</v>
      </c>
      <c r="AI159">
        <v>1.53641044881072</v>
      </c>
      <c r="AJ159">
        <v>1.4090680339833599</v>
      </c>
      <c r="AK159">
        <v>1.2884547174110199</v>
      </c>
      <c r="AL159">
        <v>1.1757078412512301</v>
      </c>
      <c r="AM159">
        <v>1.0712282691864099</v>
      </c>
      <c r="AN159">
        <v>0.97492174807009802</v>
      </c>
      <c r="AO159">
        <v>0.88678691184473901</v>
      </c>
      <c r="AP159">
        <v>0.80688884515694304</v>
      </c>
      <c r="AQ159">
        <v>0.73514768928722596</v>
      </c>
      <c r="AR159">
        <v>0.67133407522642896</v>
      </c>
      <c r="AS159">
        <v>0.615080324684249</v>
      </c>
      <c r="AT159">
        <v>0.56592350354225796</v>
      </c>
      <c r="AU159">
        <v>0.52339140688690799</v>
      </c>
      <c r="AV159">
        <v>0.48697982684051799</v>
      </c>
      <c r="AW159">
        <v>0.45613494033445601</v>
      </c>
      <c r="AX159">
        <v>0.43026775775495402</v>
      </c>
      <c r="AY159">
        <v>0.40878673653328601</v>
      </c>
      <c r="AZ159">
        <v>0.39109132709292499</v>
      </c>
      <c r="BA159">
        <v>0.37659517065431403</v>
      </c>
      <c r="BB159">
        <v>0.36494180354522099</v>
      </c>
      <c r="BC159">
        <v>0.354853315369351</v>
      </c>
      <c r="BD159">
        <v>0.34564614284823902</v>
      </c>
      <c r="BE159">
        <v>0.33735397112374099</v>
      </c>
      <c r="BF159">
        <v>0.33033210454469802</v>
      </c>
      <c r="BG159">
        <v>0.32467225899482699</v>
      </c>
      <c r="BH159">
        <v>0.32032801551782902</v>
      </c>
      <c r="BI159">
        <v>0.31717427182318397</v>
      </c>
      <c r="BJ159">
        <v>0.31505120685076099</v>
      </c>
      <c r="BK159">
        <v>0.31379448291520501</v>
      </c>
      <c r="BL159">
        <v>0.313245048928534</v>
      </c>
      <c r="BM159">
        <v>0.31325837404911</v>
      </c>
      <c r="BN159">
        <v>0.31370685808951998</v>
      </c>
      <c r="BO159">
        <v>0.31447501743702899</v>
      </c>
      <c r="BP159">
        <v>0.31545544020241101</v>
      </c>
      <c r="BQ159">
        <v>0.31657465295595799</v>
      </c>
      <c r="BR159">
        <v>0.31778746021703203</v>
      </c>
      <c r="BS159">
        <v>0.31907377352562599</v>
      </c>
      <c r="BT159">
        <v>0.32041706114975599</v>
      </c>
      <c r="BU159">
        <v>0.32179339518748001</v>
      </c>
      <c r="BV159">
        <v>0.32319382305981798</v>
      </c>
      <c r="BW159">
        <v>0.32462249639053797</v>
      </c>
      <c r="BX159">
        <v>0.32608864699214501</v>
      </c>
      <c r="BY159">
        <v>0.32760239757882698</v>
      </c>
      <c r="BZ159">
        <v>0.32916688291979701</v>
      </c>
      <c r="CA159">
        <v>0.33078256089137797</v>
      </c>
      <c r="CB159">
        <v>0.33244601990738698</v>
      </c>
      <c r="CC159">
        <v>0.33414979151826302</v>
      </c>
      <c r="CD159">
        <v>0.33587198721684902</v>
      </c>
      <c r="CE159">
        <v>0.33759083912675802</v>
      </c>
    </row>
    <row r="160" spans="1:83" x14ac:dyDescent="0.3">
      <c r="A160" t="s">
        <v>18</v>
      </c>
      <c r="B160" t="s">
        <v>132</v>
      </c>
      <c r="C160">
        <v>2.5665813797039401</v>
      </c>
      <c r="D160">
        <v>0.44771136638557602</v>
      </c>
      <c r="E160">
        <v>0.19202034997759801</v>
      </c>
      <c r="F160">
        <v>0.18086493153784999</v>
      </c>
      <c r="G160">
        <v>0.19395328454465899</v>
      </c>
      <c r="H160">
        <v>0.199832674284113</v>
      </c>
      <c r="I160">
        <v>0.195497413621917</v>
      </c>
      <c r="J160">
        <v>0.18453679075981699</v>
      </c>
      <c r="K160">
        <v>0.17170979390010899</v>
      </c>
      <c r="L160">
        <v>0.16008504632337001</v>
      </c>
      <c r="M160">
        <v>0.15099017388425001</v>
      </c>
      <c r="N160">
        <v>0.14463359562914099</v>
      </c>
      <c r="O160">
        <v>0.14072320588114601</v>
      </c>
      <c r="P160">
        <v>0.13864903681706101</v>
      </c>
      <c r="Q160">
        <v>0.13777735961058801</v>
      </c>
      <c r="R160">
        <v>0.13755139451797099</v>
      </c>
      <c r="S160">
        <v>0.13698290232212901</v>
      </c>
      <c r="T160">
        <v>0.135229538561493</v>
      </c>
      <c r="U160">
        <v>0.13168948902309599</v>
      </c>
      <c r="V160">
        <v>0.206482461069738</v>
      </c>
      <c r="W160">
        <v>0.24752261920827301</v>
      </c>
      <c r="X160">
        <v>0.28084468191155798</v>
      </c>
      <c r="Y160">
        <v>0.30977040946296602</v>
      </c>
      <c r="Z160">
        <v>0.33462633902201799</v>
      </c>
      <c r="AA160">
        <v>0.35539087097010102</v>
      </c>
      <c r="AB160">
        <v>0.37115666308113898</v>
      </c>
      <c r="AC160">
        <v>0.380297589991549</v>
      </c>
      <c r="AD160">
        <v>0.38210927933848898</v>
      </c>
      <c r="AE160">
        <v>0.32887054050009001</v>
      </c>
      <c r="AF160">
        <v>0.31869125651432001</v>
      </c>
      <c r="AG160">
        <v>0.29527840353370099</v>
      </c>
      <c r="AH160">
        <v>0.27182053671022099</v>
      </c>
      <c r="AI160">
        <v>0.25024768707172201</v>
      </c>
      <c r="AJ160">
        <v>0.23058805686603401</v>
      </c>
      <c r="AK160">
        <v>0.21283216522939399</v>
      </c>
      <c r="AL160">
        <v>0.19658496835476699</v>
      </c>
      <c r="AM160">
        <v>0.18149792970072801</v>
      </c>
      <c r="AN160">
        <v>0.167816211624224</v>
      </c>
      <c r="AO160">
        <v>0.15571679547752301</v>
      </c>
      <c r="AP160">
        <v>0.14514321772918401</v>
      </c>
      <c r="AQ160">
        <v>0.13599780769726399</v>
      </c>
      <c r="AR160">
        <v>0.12817495986184199</v>
      </c>
      <c r="AS160">
        <v>0.121565404707006</v>
      </c>
      <c r="AT160">
        <v>0.1160601671598</v>
      </c>
      <c r="AU160">
        <v>0.111562938789127</v>
      </c>
      <c r="AV160">
        <v>0.107982735419088</v>
      </c>
      <c r="AW160">
        <v>0.105225792019929</v>
      </c>
      <c r="AX160">
        <v>0.103211405588622</v>
      </c>
      <c r="AY160">
        <v>0.101869993623695</v>
      </c>
      <c r="AZ160">
        <v>0.101103622356083</v>
      </c>
      <c r="BA160">
        <v>9.9870221062834594E-2</v>
      </c>
      <c r="BB160">
        <v>0.10726214781028399</v>
      </c>
      <c r="BC160">
        <v>0.115526509017707</v>
      </c>
      <c r="BD160">
        <v>0.123392966240155</v>
      </c>
      <c r="BE160">
        <v>0.12305874540734001</v>
      </c>
      <c r="BF160">
        <v>0.122100604396801</v>
      </c>
      <c r="BG160">
        <v>0.12143594924755199</v>
      </c>
      <c r="BH160">
        <v>0.121109162805462</v>
      </c>
      <c r="BI160">
        <v>0.121058208478224</v>
      </c>
      <c r="BJ160">
        <v>0.12121692066925099</v>
      </c>
      <c r="BK160">
        <v>0.12152962672879</v>
      </c>
      <c r="BL160">
        <v>0.121949897947907</v>
      </c>
      <c r="BM160">
        <v>0.122440360331104</v>
      </c>
      <c r="BN160">
        <v>0.122971212819201</v>
      </c>
      <c r="BO160">
        <v>0.12351670063999901</v>
      </c>
      <c r="BP160">
        <v>0.124052686940122</v>
      </c>
      <c r="BQ160">
        <v>0.124567598194155</v>
      </c>
      <c r="BR160">
        <v>0.12505971804716601</v>
      </c>
      <c r="BS160">
        <v>0.12553549246548701</v>
      </c>
      <c r="BT160">
        <v>0.126000071362697</v>
      </c>
      <c r="BU160">
        <v>0.126452835070863</v>
      </c>
      <c r="BV160">
        <v>0.12689755757952101</v>
      </c>
      <c r="BW160">
        <v>0.12734187264922101</v>
      </c>
      <c r="BX160">
        <v>0.12779392365495101</v>
      </c>
      <c r="BY160">
        <v>0.12826073176730199</v>
      </c>
      <c r="BZ160">
        <v>0.12874509018049199</v>
      </c>
      <c r="CA160">
        <v>0.129247791513003</v>
      </c>
      <c r="CB160">
        <v>0.129767457108342</v>
      </c>
      <c r="CC160">
        <v>0.130300724365911</v>
      </c>
      <c r="CD160">
        <v>0.13083808093209101</v>
      </c>
      <c r="CE160">
        <v>0.13137041159148699</v>
      </c>
    </row>
    <row r="161" spans="1:83" x14ac:dyDescent="0.3">
      <c r="A161" t="s">
        <v>18</v>
      </c>
      <c r="B161" t="s">
        <v>133</v>
      </c>
      <c r="C161">
        <v>45.248982728053498</v>
      </c>
      <c r="D161">
        <v>44.797357454138101</v>
      </c>
      <c r="E161">
        <v>44.769087592805803</v>
      </c>
      <c r="F161">
        <v>45.127504810482399</v>
      </c>
      <c r="G161">
        <v>45.686005005040201</v>
      </c>
      <c r="H161">
        <v>46.250488592470298</v>
      </c>
      <c r="I161">
        <v>46.664881525893598</v>
      </c>
      <c r="J161">
        <v>46.864252172454499</v>
      </c>
      <c r="K161">
        <v>46.8557882995689</v>
      </c>
      <c r="L161">
        <v>46.67658051886</v>
      </c>
      <c r="M161">
        <v>46.371530014648798</v>
      </c>
      <c r="N161">
        <v>45.977397831435098</v>
      </c>
      <c r="O161">
        <v>45.548659534099301</v>
      </c>
      <c r="P161">
        <v>45.115454119666097</v>
      </c>
      <c r="Q161">
        <v>44.7157734761293</v>
      </c>
      <c r="R161">
        <v>44.414090481913497</v>
      </c>
      <c r="S161">
        <v>44.037843183741799</v>
      </c>
      <c r="T161">
        <v>43.641552278826097</v>
      </c>
      <c r="U161">
        <v>43.197650173295401</v>
      </c>
      <c r="V161">
        <v>42.688906674587002</v>
      </c>
      <c r="W161">
        <v>42.108623213834001</v>
      </c>
      <c r="X161">
        <v>41.463871634226699</v>
      </c>
      <c r="Y161">
        <v>40.764962539700498</v>
      </c>
      <c r="Z161">
        <v>40.0211968663411</v>
      </c>
      <c r="AA161">
        <v>39.241403410546503</v>
      </c>
      <c r="AB161">
        <v>38.415630508147899</v>
      </c>
      <c r="AC161">
        <v>37.515855986009001</v>
      </c>
      <c r="AD161">
        <v>36.523433703623297</v>
      </c>
      <c r="AE161">
        <v>35.439897840755698</v>
      </c>
      <c r="AF161">
        <v>34.305738799283098</v>
      </c>
      <c r="AG161">
        <v>33.154906260013199</v>
      </c>
      <c r="AH161">
        <v>32.012680649181597</v>
      </c>
      <c r="AI161">
        <v>30.8937762546343</v>
      </c>
      <c r="AJ161">
        <v>29.800121241472102</v>
      </c>
      <c r="AK161">
        <v>28.733962241750898</v>
      </c>
      <c r="AL161">
        <v>27.692241246117501</v>
      </c>
      <c r="AM161">
        <v>26.673802394760799</v>
      </c>
      <c r="AN161">
        <v>25.6823993893188</v>
      </c>
      <c r="AO161">
        <v>24.7221371693743</v>
      </c>
      <c r="AP161">
        <v>23.7976272920212</v>
      </c>
      <c r="AQ161">
        <v>22.9120308259991</v>
      </c>
      <c r="AR161">
        <v>22.067642463101802</v>
      </c>
      <c r="AS161">
        <v>21.2657933960657</v>
      </c>
      <c r="AT161">
        <v>20.507304348080702</v>
      </c>
      <c r="AU161">
        <v>19.794603468849399</v>
      </c>
      <c r="AV161">
        <v>19.130186812059801</v>
      </c>
      <c r="AW161">
        <v>18.514960265108499</v>
      </c>
      <c r="AX161">
        <v>17.948112379266</v>
      </c>
      <c r="AY161">
        <v>17.426846779055001</v>
      </c>
      <c r="AZ161">
        <v>16.9453964908888</v>
      </c>
      <c r="BA161">
        <v>16.493958928131299</v>
      </c>
      <c r="BB161">
        <v>16.091841269883901</v>
      </c>
      <c r="BC161">
        <v>15.726343987975</v>
      </c>
      <c r="BD161">
        <v>15.3943290889189</v>
      </c>
      <c r="BE161">
        <v>15.0928633750852</v>
      </c>
      <c r="BF161">
        <v>14.8199421421773</v>
      </c>
      <c r="BG161">
        <v>14.573271001839201</v>
      </c>
      <c r="BH161">
        <v>14.350754030036001</v>
      </c>
      <c r="BI161">
        <v>14.150107257064899</v>
      </c>
      <c r="BJ161">
        <v>13.9690184314032</v>
      </c>
      <c r="BK161">
        <v>13.8054467356244</v>
      </c>
      <c r="BL161">
        <v>13.6574716880365</v>
      </c>
      <c r="BM161">
        <v>13.523393395012199</v>
      </c>
      <c r="BN161">
        <v>13.4016949955742</v>
      </c>
      <c r="BO161">
        <v>13.2907941698748</v>
      </c>
      <c r="BP161">
        <v>13.1888958597642</v>
      </c>
      <c r="BQ161">
        <v>13.0951138968487</v>
      </c>
      <c r="BR161">
        <v>13.0092437436209</v>
      </c>
      <c r="BS161">
        <v>12.9316595382838</v>
      </c>
      <c r="BT161">
        <v>12.8624902214979</v>
      </c>
      <c r="BU161">
        <v>12.8012676281454</v>
      </c>
      <c r="BV161">
        <v>12.747895686131599</v>
      </c>
      <c r="BW161">
        <v>12.7026112048824</v>
      </c>
      <c r="BX161">
        <v>12.6657041435334</v>
      </c>
      <c r="BY161">
        <v>12.6373946990739</v>
      </c>
      <c r="BZ161">
        <v>12.6175697072239</v>
      </c>
      <c r="CA161">
        <v>12.605985403691101</v>
      </c>
      <c r="CB161">
        <v>12.602246096959099</v>
      </c>
      <c r="CC161">
        <v>12.6058138182203</v>
      </c>
      <c r="CD161">
        <v>12.6156311123717</v>
      </c>
      <c r="CE161">
        <v>12.6306767290006</v>
      </c>
    </row>
    <row r="162" spans="1:83" x14ac:dyDescent="0.3">
      <c r="A162" t="s">
        <v>18</v>
      </c>
      <c r="B162" t="s">
        <v>138</v>
      </c>
      <c r="C162">
        <v>20.0000009873911</v>
      </c>
      <c r="D162">
        <v>19.189414313739999</v>
      </c>
      <c r="E162">
        <v>20.333654173364199</v>
      </c>
      <c r="F162">
        <v>21.889591406493199</v>
      </c>
      <c r="G162">
        <v>23.463868614234102</v>
      </c>
      <c r="H162">
        <v>24.839827330224399</v>
      </c>
      <c r="I162">
        <v>25.869487490432899</v>
      </c>
      <c r="J162">
        <v>26.521731711712601</v>
      </c>
      <c r="K162">
        <v>26.8442051764479</v>
      </c>
      <c r="L162">
        <v>26.912810167237399</v>
      </c>
      <c r="M162">
        <v>26.804877451756202</v>
      </c>
      <c r="N162">
        <v>26.584148631457001</v>
      </c>
      <c r="O162">
        <v>26.313754433425501</v>
      </c>
      <c r="P162">
        <v>26.031720499576402</v>
      </c>
      <c r="Q162">
        <v>25.7707514206943</v>
      </c>
      <c r="R162">
        <v>25.570079999807898</v>
      </c>
      <c r="S162">
        <v>25.328348078629801</v>
      </c>
      <c r="T162">
        <v>25.057435936141101</v>
      </c>
      <c r="U162">
        <v>24.728391114748899</v>
      </c>
      <c r="V162">
        <v>24.224969396172501</v>
      </c>
      <c r="W162">
        <v>23.5449143154298</v>
      </c>
      <c r="X162">
        <v>22.7386522652526</v>
      </c>
      <c r="Y162">
        <v>21.836883268603099</v>
      </c>
      <c r="Z162">
        <v>20.865645688304301</v>
      </c>
      <c r="AA162">
        <v>19.8479086877322</v>
      </c>
      <c r="AB162">
        <v>18.778928176991698</v>
      </c>
      <c r="AC162">
        <v>17.634015872278201</v>
      </c>
      <c r="AD162">
        <v>16.404860072340199</v>
      </c>
      <c r="AE162">
        <v>15.1654704757708</v>
      </c>
      <c r="AF162">
        <v>13.935763507172</v>
      </c>
      <c r="AG162">
        <v>12.737135283476199</v>
      </c>
      <c r="AH162">
        <v>11.6081196960907</v>
      </c>
      <c r="AI162">
        <v>10.562927859085001</v>
      </c>
      <c r="AJ162">
        <v>9.6034684084827795</v>
      </c>
      <c r="AK162">
        <v>8.7318725110998301</v>
      </c>
      <c r="AL162">
        <v>7.9377238570654702</v>
      </c>
      <c r="AM162">
        <v>7.2141940877864297</v>
      </c>
      <c r="AN162">
        <v>6.5626114232188399</v>
      </c>
      <c r="AO162">
        <v>5.9822559870844598</v>
      </c>
      <c r="AP162">
        <v>5.4704933557061199</v>
      </c>
      <c r="AQ162">
        <v>5.0233123375843798</v>
      </c>
      <c r="AR162">
        <v>4.6359593869772704</v>
      </c>
      <c r="AS162">
        <v>4.3032532565520301</v>
      </c>
      <c r="AT162">
        <v>4.0199091573206003</v>
      </c>
      <c r="AU162">
        <v>3.7810943890221198</v>
      </c>
      <c r="AV162">
        <v>3.5822086104094599</v>
      </c>
      <c r="AW162">
        <v>3.4186621860742799</v>
      </c>
      <c r="AX162">
        <v>3.2863232151365298</v>
      </c>
      <c r="AY162">
        <v>3.1812502460078198</v>
      </c>
      <c r="AZ162">
        <v>3.0992022379662298</v>
      </c>
      <c r="BA162">
        <v>3.0367302312958002</v>
      </c>
      <c r="BB162">
        <v>2.9844819904531601</v>
      </c>
      <c r="BC162">
        <v>2.9316335458982001</v>
      </c>
      <c r="BD162">
        <v>2.8762454811804199</v>
      </c>
      <c r="BE162">
        <v>2.82815596316297</v>
      </c>
      <c r="BF162">
        <v>2.7924799368839301</v>
      </c>
      <c r="BG162">
        <v>2.7679262852191302</v>
      </c>
      <c r="BH162">
        <v>2.7525945382653201</v>
      </c>
      <c r="BI162">
        <v>2.7446727590430302</v>
      </c>
      <c r="BJ162">
        <v>2.7425546281083601</v>
      </c>
      <c r="BK162">
        <v>2.7448894053402801</v>
      </c>
      <c r="BL162">
        <v>2.7505310813256201</v>
      </c>
      <c r="BM162">
        <v>2.7585354084963498</v>
      </c>
      <c r="BN162">
        <v>2.76813118932637</v>
      </c>
      <c r="BO162">
        <v>2.7786484408540302</v>
      </c>
      <c r="BP162">
        <v>2.7894680992525398</v>
      </c>
      <c r="BQ162">
        <v>2.8002431039930298</v>
      </c>
      <c r="BR162">
        <v>2.81084184754262</v>
      </c>
      <c r="BS162">
        <v>2.8213148923442199</v>
      </c>
      <c r="BT162">
        <v>2.8317028719458501</v>
      </c>
      <c r="BU162">
        <v>2.84194465592789</v>
      </c>
      <c r="BV162">
        <v>2.85208110588494</v>
      </c>
      <c r="BW162">
        <v>2.8622411167896802</v>
      </c>
      <c r="BX162">
        <v>2.8725729434918699</v>
      </c>
      <c r="BY162">
        <v>2.8832102396296801</v>
      </c>
      <c r="BZ162">
        <v>2.89420712755205</v>
      </c>
      <c r="CA162">
        <v>2.9055813651170901</v>
      </c>
      <c r="CB162">
        <v>2.91730854210277</v>
      </c>
      <c r="CC162">
        <v>2.9293241389697902</v>
      </c>
      <c r="CD162">
        <v>2.9414373184168401</v>
      </c>
      <c r="CE162">
        <v>2.9534635408555201</v>
      </c>
    </row>
    <row r="163" spans="1:83" x14ac:dyDescent="0.3">
      <c r="A163" t="s">
        <v>18</v>
      </c>
      <c r="B163" t="s">
        <v>2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1601.96780585075</v>
      </c>
      <c r="W163">
        <v>2476.8233794529701</v>
      </c>
      <c r="X163">
        <v>3404.2684910169701</v>
      </c>
      <c r="Y163">
        <v>4386.6205932487101</v>
      </c>
      <c r="Z163">
        <v>5426.2814067792797</v>
      </c>
      <c r="AA163">
        <v>6525.5925792152102</v>
      </c>
      <c r="AB163">
        <v>7686.4184446607896</v>
      </c>
      <c r="AC163">
        <v>8910.2771124885803</v>
      </c>
      <c r="AD163">
        <v>10198.556216057599</v>
      </c>
      <c r="AE163">
        <v>9451.5357725589693</v>
      </c>
      <c r="AF163">
        <v>10804.6234062901</v>
      </c>
      <c r="AG163">
        <v>11327.7214285882</v>
      </c>
      <c r="AH163">
        <v>11859.900421463901</v>
      </c>
      <c r="AI163">
        <v>12401.5633666127</v>
      </c>
      <c r="AJ163">
        <v>12955.6888834083</v>
      </c>
      <c r="AK163">
        <v>13525.9176556562</v>
      </c>
      <c r="AL163">
        <v>14114.000635583299</v>
      </c>
      <c r="AM163">
        <v>14721.278735890401</v>
      </c>
      <c r="AN163">
        <v>15350.656782260699</v>
      </c>
      <c r="AO163">
        <v>16004.7796145826</v>
      </c>
      <c r="AP163">
        <v>16684.706079994099</v>
      </c>
      <c r="AQ163">
        <v>17391.381596039198</v>
      </c>
      <c r="AR163">
        <v>18125.461095548901</v>
      </c>
      <c r="AS163">
        <v>18887.540832463099</v>
      </c>
      <c r="AT163">
        <v>19677.912794283198</v>
      </c>
      <c r="AU163">
        <v>20494.410724753201</v>
      </c>
      <c r="AV163">
        <v>21333.3406760492</v>
      </c>
      <c r="AW163">
        <v>22191.2276091036</v>
      </c>
      <c r="AX163">
        <v>23066.002357594301</v>
      </c>
      <c r="AY163">
        <v>23958.030449890201</v>
      </c>
      <c r="AZ163">
        <v>24872.0431995898</v>
      </c>
      <c r="BA163">
        <v>25457.008553803698</v>
      </c>
      <c r="BB163">
        <v>26026.506997696801</v>
      </c>
      <c r="BC163">
        <v>26593.1403858101</v>
      </c>
      <c r="BD163">
        <v>27155.251157136801</v>
      </c>
      <c r="BE163">
        <v>27711.533021877101</v>
      </c>
      <c r="BF163">
        <v>28261.0858475637</v>
      </c>
      <c r="BG163">
        <v>28804.019406448599</v>
      </c>
      <c r="BH163">
        <v>29340.377607432802</v>
      </c>
      <c r="BI163">
        <v>29870.917879055702</v>
      </c>
      <c r="BJ163">
        <v>30396.8586933156</v>
      </c>
      <c r="BK163">
        <v>30919.242886607499</v>
      </c>
      <c r="BL163">
        <v>31439.223067578401</v>
      </c>
      <c r="BM163">
        <v>31957.809140947698</v>
      </c>
      <c r="BN163">
        <v>32475.912216407702</v>
      </c>
      <c r="BO163">
        <v>32994.9264015601</v>
      </c>
      <c r="BP163">
        <v>33517.145936473898</v>
      </c>
      <c r="BQ163">
        <v>34042.9220923557</v>
      </c>
      <c r="BR163">
        <v>34571.003465531598</v>
      </c>
      <c r="BS163">
        <v>35098.612818023401</v>
      </c>
      <c r="BT163">
        <v>35623.565682014399</v>
      </c>
      <c r="BU163">
        <v>36145.346127919802</v>
      </c>
      <c r="BV163">
        <v>36662.483207561301</v>
      </c>
      <c r="BW163">
        <v>37172.561931392796</v>
      </c>
      <c r="BX163">
        <v>37672.969719814399</v>
      </c>
      <c r="BY163">
        <v>38161.258651604097</v>
      </c>
      <c r="BZ163">
        <v>38635.979733034401</v>
      </c>
      <c r="CA163">
        <v>39096.1340366109</v>
      </c>
      <c r="CB163">
        <v>39541.2714961003</v>
      </c>
      <c r="CC163">
        <v>39971.490906529398</v>
      </c>
      <c r="CD163">
        <v>40388.680350634197</v>
      </c>
      <c r="CE163">
        <v>40794.804751727199</v>
      </c>
    </row>
    <row r="164" spans="1:83" x14ac:dyDescent="0.3">
      <c r="A164" t="s">
        <v>18</v>
      </c>
      <c r="B164" t="s">
        <v>3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386.43638476953799</v>
      </c>
      <c r="W164">
        <v>582.86385826530397</v>
      </c>
      <c r="X164">
        <v>776.11369684288695</v>
      </c>
      <c r="Y164">
        <v>963.11735936220805</v>
      </c>
      <c r="Z164">
        <v>1141.2796623766801</v>
      </c>
      <c r="AA164">
        <v>1308.54312982128</v>
      </c>
      <c r="AB164">
        <v>1462.5619667666199</v>
      </c>
      <c r="AC164">
        <v>1598.73494357953</v>
      </c>
      <c r="AD164">
        <v>1710.9997945337</v>
      </c>
      <c r="AE164">
        <v>1470.4110057374</v>
      </c>
      <c r="AF164">
        <v>1550.4401954954001</v>
      </c>
      <c r="AG164">
        <v>1490.2701466183901</v>
      </c>
      <c r="AH164">
        <v>1424.5843636018101</v>
      </c>
      <c r="AI164">
        <v>1357.0840920573601</v>
      </c>
      <c r="AJ164">
        <v>1289.83351999501</v>
      </c>
      <c r="AK164">
        <v>1224.3923127071</v>
      </c>
      <c r="AL164">
        <v>1161.7275515743499</v>
      </c>
      <c r="AM164">
        <v>1101.4363418896401</v>
      </c>
      <c r="AN164">
        <v>1044.1375397217701</v>
      </c>
      <c r="AO164">
        <v>991.12054857528403</v>
      </c>
      <c r="AP164">
        <v>943.136004402818</v>
      </c>
      <c r="AQ164">
        <v>900.65054286330997</v>
      </c>
      <c r="AR164">
        <v>863.92721357406504</v>
      </c>
      <c r="AS164">
        <v>833.07516538340303</v>
      </c>
      <c r="AT164">
        <v>808.08491317071901</v>
      </c>
      <c r="AU164">
        <v>788.85173794825005</v>
      </c>
      <c r="AV164">
        <v>775.19504222258797</v>
      </c>
      <c r="AW164">
        <v>766.872054875873</v>
      </c>
      <c r="AX164">
        <v>763.62431001683296</v>
      </c>
      <c r="AY164">
        <v>765.27725823501703</v>
      </c>
      <c r="AZ164">
        <v>771.61655391204397</v>
      </c>
      <c r="BA164">
        <v>771.49898703692497</v>
      </c>
      <c r="BB164">
        <v>774.81377333919704</v>
      </c>
      <c r="BC164">
        <v>778.17743589910106</v>
      </c>
      <c r="BD164">
        <v>780.36498643018695</v>
      </c>
      <c r="BE164">
        <v>782.08963110588195</v>
      </c>
      <c r="BF164">
        <v>786.11496602372301</v>
      </c>
      <c r="BG164">
        <v>792.89101208543798</v>
      </c>
      <c r="BH164">
        <v>802.11794460163901</v>
      </c>
      <c r="BI164">
        <v>813.42044765161199</v>
      </c>
      <c r="BJ164">
        <v>826.44502095953999</v>
      </c>
      <c r="BK164">
        <v>840.87489439908097</v>
      </c>
      <c r="BL164">
        <v>856.43170620937201</v>
      </c>
      <c r="BM164">
        <v>872.87441509262806</v>
      </c>
      <c r="BN164">
        <v>889.99716370611804</v>
      </c>
      <c r="BO164">
        <v>907.62656347640802</v>
      </c>
      <c r="BP164">
        <v>925.61916694120703</v>
      </c>
      <c r="BQ164">
        <v>943.85941323778695</v>
      </c>
      <c r="BR164">
        <v>962.25613798961194</v>
      </c>
      <c r="BS164">
        <v>980.73818268168804</v>
      </c>
      <c r="BT164">
        <v>999.24957835852501</v>
      </c>
      <c r="BU164">
        <v>1017.74607581176</v>
      </c>
      <c r="BV164">
        <v>1036.1932798333701</v>
      </c>
      <c r="BW164">
        <v>1054.56418508143</v>
      </c>
      <c r="BX164">
        <v>1072.83636632091</v>
      </c>
      <c r="BY164">
        <v>1090.98947813522</v>
      </c>
      <c r="BZ164">
        <v>1109.0033367614101</v>
      </c>
      <c r="CA164">
        <v>1126.8570283302299</v>
      </c>
      <c r="CB164">
        <v>1144.52853646678</v>
      </c>
      <c r="CC164">
        <v>1161.99478536382</v>
      </c>
      <c r="CD164">
        <v>1179.2322030706</v>
      </c>
      <c r="CE164">
        <v>1196.2186992761201</v>
      </c>
    </row>
    <row r="165" spans="1:83" x14ac:dyDescent="0.3">
      <c r="A165" t="s">
        <v>18</v>
      </c>
      <c r="B165" t="s">
        <v>4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</row>
    <row r="166" spans="1:83" x14ac:dyDescent="0.3">
      <c r="A166" t="s">
        <v>18</v>
      </c>
      <c r="B166" t="s">
        <v>5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</row>
    <row r="167" spans="1:83" x14ac:dyDescent="0.3">
      <c r="A167" t="s">
        <v>18</v>
      </c>
      <c r="B167" t="s">
        <v>6</v>
      </c>
      <c r="C167">
        <v>321.605201126395</v>
      </c>
      <c r="D167">
        <v>413.43342461333202</v>
      </c>
      <c r="E167">
        <v>546.82122939142005</v>
      </c>
      <c r="F167">
        <v>663.72398431044405</v>
      </c>
      <c r="G167">
        <v>752.62712205450998</v>
      </c>
      <c r="H167">
        <v>798.07092404117998</v>
      </c>
      <c r="I167">
        <v>800.86074339915206</v>
      </c>
      <c r="J167">
        <v>774.27975246499602</v>
      </c>
      <c r="K167">
        <v>738.33544067972298</v>
      </c>
      <c r="L167">
        <v>706.25371558334098</v>
      </c>
      <c r="M167">
        <v>684.31395198303596</v>
      </c>
      <c r="N167">
        <v>674.26203801140502</v>
      </c>
      <c r="O167">
        <v>675.32827757814005</v>
      </c>
      <c r="P167">
        <v>685.288454193966</v>
      </c>
      <c r="Q167">
        <v>701.26246369437195</v>
      </c>
      <c r="R167">
        <v>719.77561565303404</v>
      </c>
      <c r="S167">
        <v>738.20561718780198</v>
      </c>
      <c r="T167">
        <v>751.47006500089105</v>
      </c>
      <c r="U167">
        <v>753.95501230655702</v>
      </c>
      <c r="V167">
        <v>745.84115298085806</v>
      </c>
      <c r="W167">
        <v>731.16275215542703</v>
      </c>
      <c r="X167">
        <v>714.03913904957801</v>
      </c>
      <c r="Y167">
        <v>696.47790175001205</v>
      </c>
      <c r="Z167">
        <v>679.48299503723399</v>
      </c>
      <c r="AA167">
        <v>663.24439246702298</v>
      </c>
      <c r="AB167">
        <v>642.83123373599506</v>
      </c>
      <c r="AC167">
        <v>608.32577903337597</v>
      </c>
      <c r="AD167">
        <v>557.15944073223602</v>
      </c>
      <c r="AE167">
        <v>495.73027415946399</v>
      </c>
      <c r="AF167">
        <v>434.64625005685002</v>
      </c>
      <c r="AG167">
        <v>383.25275797088398</v>
      </c>
      <c r="AH167">
        <v>341.891293218935</v>
      </c>
      <c r="AI167">
        <v>310.67488269284598</v>
      </c>
      <c r="AJ167">
        <v>286.42285393683699</v>
      </c>
      <c r="AK167">
        <v>268.06626909217601</v>
      </c>
      <c r="AL167">
        <v>252.893318752461</v>
      </c>
      <c r="AM167">
        <v>237.709886518302</v>
      </c>
      <c r="AN167">
        <v>225.53727598600801</v>
      </c>
      <c r="AO167">
        <v>218.22419370849701</v>
      </c>
      <c r="AP167">
        <v>214.68910550368099</v>
      </c>
      <c r="AQ167">
        <v>214.14155059990401</v>
      </c>
      <c r="AR167">
        <v>216.002240379743</v>
      </c>
      <c r="AS167">
        <v>219.83203323228901</v>
      </c>
      <c r="AT167">
        <v>225.28273545826499</v>
      </c>
      <c r="AU167">
        <v>232.05966626662399</v>
      </c>
      <c r="AV167">
        <v>239.90822249611901</v>
      </c>
      <c r="AW167">
        <v>248.598986660186</v>
      </c>
      <c r="AX167">
        <v>258.05709084634202</v>
      </c>
      <c r="AY167">
        <v>268.406808697683</v>
      </c>
      <c r="AZ167">
        <v>279.4946013384</v>
      </c>
      <c r="BA167">
        <v>291.24267837198602</v>
      </c>
      <c r="BB167">
        <v>302.82393406159701</v>
      </c>
      <c r="BC167">
        <v>313.65896793182401</v>
      </c>
      <c r="BD167">
        <v>323.60214353323602</v>
      </c>
      <c r="BE167">
        <v>333.322635410175</v>
      </c>
      <c r="BF167">
        <v>343.13140737085399</v>
      </c>
      <c r="BG167">
        <v>352.927465188182</v>
      </c>
      <c r="BH167">
        <v>362.66536901140302</v>
      </c>
      <c r="BI167">
        <v>372.30562822056203</v>
      </c>
      <c r="BJ167">
        <v>381.81607479044197</v>
      </c>
      <c r="BK167">
        <v>391.172565291117</v>
      </c>
      <c r="BL167">
        <v>400.35861608926001</v>
      </c>
      <c r="BM167">
        <v>409.36502977212899</v>
      </c>
      <c r="BN167">
        <v>418.18919448525401</v>
      </c>
      <c r="BO167">
        <v>426.83388241819898</v>
      </c>
      <c r="BP167">
        <v>435.307381649788</v>
      </c>
      <c r="BQ167">
        <v>443.62413528909002</v>
      </c>
      <c r="BR167">
        <v>451.80133722448801</v>
      </c>
      <c r="BS167">
        <v>459.85521763668498</v>
      </c>
      <c r="BT167">
        <v>467.79790611290701</v>
      </c>
      <c r="BU167">
        <v>475.63821288802001</v>
      </c>
      <c r="BV167">
        <v>483.38398961789898</v>
      </c>
      <c r="BW167">
        <v>491.040725823343</v>
      </c>
      <c r="BX167">
        <v>498.60980230948098</v>
      </c>
      <c r="BY167">
        <v>506.08776180350702</v>
      </c>
      <c r="BZ167">
        <v>513.46659510317897</v>
      </c>
      <c r="CA167">
        <v>520.73540734666403</v>
      </c>
      <c r="CB167">
        <v>527.88171058592104</v>
      </c>
      <c r="CC167">
        <v>534.89241067801299</v>
      </c>
      <c r="CD167">
        <v>541.75536337788003</v>
      </c>
      <c r="CE167">
        <v>548.46311305818597</v>
      </c>
    </row>
    <row r="168" spans="1:83" x14ac:dyDescent="0.3">
      <c r="A168" t="s">
        <v>18</v>
      </c>
      <c r="B168" t="s">
        <v>148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11.368711869887401</v>
      </c>
      <c r="BC168">
        <v>23.634906476290201</v>
      </c>
      <c r="BD168">
        <v>36.5242013697167</v>
      </c>
      <c r="BE168">
        <v>37.616653675973403</v>
      </c>
      <c r="BF168">
        <v>38.7187831486942</v>
      </c>
      <c r="BG168">
        <v>39.819066933360801</v>
      </c>
      <c r="BH168">
        <v>40.9123430492157</v>
      </c>
      <c r="BI168">
        <v>41.994270756252099</v>
      </c>
      <c r="BJ168">
        <v>43.061351391536498</v>
      </c>
      <c r="BK168">
        <v>44.1109900573896</v>
      </c>
      <c r="BL168">
        <v>45.141422452201603</v>
      </c>
      <c r="BM168">
        <v>46.151685254598803</v>
      </c>
      <c r="BN168">
        <v>47.1415036018306</v>
      </c>
      <c r="BO168">
        <v>48.111286627008703</v>
      </c>
      <c r="BP168">
        <v>49.062093895444299</v>
      </c>
      <c r="BQ168">
        <v>49.995658115386597</v>
      </c>
      <c r="BR168">
        <v>50.913953213532501</v>
      </c>
      <c r="BS168">
        <v>51.8188627551881</v>
      </c>
      <c r="BT168">
        <v>52.711873134553798</v>
      </c>
      <c r="BU168">
        <v>53.594071919910199</v>
      </c>
      <c r="BV168">
        <v>54.466364042245502</v>
      </c>
      <c r="BW168">
        <v>55.329278582351598</v>
      </c>
      <c r="BX168">
        <v>56.182794419872003</v>
      </c>
      <c r="BY168">
        <v>57.0263424261138</v>
      </c>
      <c r="BZ168">
        <v>57.858873460733101</v>
      </c>
      <c r="CA168">
        <v>58.679083977751603</v>
      </c>
      <c r="CB168">
        <v>59.485514210712502</v>
      </c>
      <c r="CC168">
        <v>60.276746426636599</v>
      </c>
      <c r="CD168">
        <v>61.051512120616302</v>
      </c>
      <c r="CE168">
        <v>61.808882849004398</v>
      </c>
    </row>
    <row r="169" spans="1:83" x14ac:dyDescent="0.3">
      <c r="A169" t="s">
        <v>18</v>
      </c>
      <c r="B169" t="s">
        <v>149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0.63570098661065899</v>
      </c>
      <c r="BC169">
        <v>1.3030342724467401</v>
      </c>
      <c r="BD169">
        <v>1.9735766266361701</v>
      </c>
      <c r="BE169">
        <v>1.99164706344644</v>
      </c>
      <c r="BF169">
        <v>2.0162174263565902</v>
      </c>
      <c r="BG169">
        <v>2.04570964157526</v>
      </c>
      <c r="BH169">
        <v>2.0793182045541001</v>
      </c>
      <c r="BI169">
        <v>2.1162120518944798</v>
      </c>
      <c r="BJ169">
        <v>2.1556213829963</v>
      </c>
      <c r="BK169">
        <v>2.1969097500097301</v>
      </c>
      <c r="BL169">
        <v>2.23954959697594</v>
      </c>
      <c r="BM169">
        <v>2.2831243909018402</v>
      </c>
      <c r="BN169">
        <v>2.3273086551982698</v>
      </c>
      <c r="BO169">
        <v>2.37182600500608</v>
      </c>
      <c r="BP169">
        <v>2.4164169232827102</v>
      </c>
      <c r="BQ169">
        <v>2.4610058379157</v>
      </c>
      <c r="BR169">
        <v>2.5056505681357599</v>
      </c>
      <c r="BS169">
        <v>2.5505125854228798</v>
      </c>
      <c r="BT169">
        <v>2.5957068654725801</v>
      </c>
      <c r="BU169">
        <v>2.6412322685266401</v>
      </c>
      <c r="BV169">
        <v>2.68714126698594</v>
      </c>
      <c r="BW169">
        <v>2.7335272236726502</v>
      </c>
      <c r="BX169">
        <v>2.7804661044704</v>
      </c>
      <c r="BY169">
        <v>2.8279931734603299</v>
      </c>
      <c r="BZ169">
        <v>2.8760556589466302</v>
      </c>
      <c r="CA169">
        <v>2.9245602069697099</v>
      </c>
      <c r="CB169">
        <v>2.97337302788738</v>
      </c>
      <c r="CC169">
        <v>3.0223326307551401</v>
      </c>
      <c r="CD169">
        <v>3.0711790139917299</v>
      </c>
      <c r="CE169">
        <v>3.1196693389453101</v>
      </c>
    </row>
    <row r="170" spans="1:83" x14ac:dyDescent="0.3">
      <c r="A170" t="s">
        <v>18</v>
      </c>
      <c r="B170" t="s">
        <v>134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5.59167119270968</v>
      </c>
      <c r="BC170">
        <v>5.5131771888071501</v>
      </c>
      <c r="BD170">
        <v>5.4034764693651001</v>
      </c>
      <c r="BE170">
        <v>5.2945886165269096</v>
      </c>
      <c r="BF170">
        <v>5.2073367559449997</v>
      </c>
      <c r="BG170">
        <v>5.1375127523677397</v>
      </c>
      <c r="BH170">
        <v>5.0823738011112596</v>
      </c>
      <c r="BI170">
        <v>5.0392875356203799</v>
      </c>
      <c r="BJ170">
        <v>5.0059306392784899</v>
      </c>
      <c r="BK170">
        <v>4.9804136047535703</v>
      </c>
      <c r="BL170">
        <v>4.9611852602724396</v>
      </c>
      <c r="BM170">
        <v>4.9470011296593803</v>
      </c>
      <c r="BN170">
        <v>4.9368570736634201</v>
      </c>
      <c r="BO170">
        <v>4.9298744043036802</v>
      </c>
      <c r="BP170">
        <v>4.9252217576206698</v>
      </c>
      <c r="BQ170">
        <v>4.9224391290857001</v>
      </c>
      <c r="BR170">
        <v>4.92134358066264</v>
      </c>
      <c r="BS170">
        <v>4.9219771523594904</v>
      </c>
      <c r="BT170">
        <v>4.9243305371575596</v>
      </c>
      <c r="BU170">
        <v>4.9282171962481902</v>
      </c>
      <c r="BV170">
        <v>4.9335793094279703</v>
      </c>
      <c r="BW170">
        <v>4.9404714713640896</v>
      </c>
      <c r="BX170">
        <v>4.9489637053135702</v>
      </c>
      <c r="BY170">
        <v>4.9590996952406998</v>
      </c>
      <c r="BZ170">
        <v>4.9708117129147196</v>
      </c>
      <c r="CA170">
        <v>4.98399090224137</v>
      </c>
      <c r="CB170">
        <v>4.99848251686109</v>
      </c>
      <c r="CC170">
        <v>5.0140938420318504</v>
      </c>
      <c r="CD170">
        <v>5.0304716579732904</v>
      </c>
      <c r="CE170">
        <v>5.04728316570045</v>
      </c>
    </row>
    <row r="171" spans="1:83" x14ac:dyDescent="0.3">
      <c r="A171" t="s">
        <v>18</v>
      </c>
      <c r="B171" t="s">
        <v>9</v>
      </c>
      <c r="C171">
        <v>97459.36</v>
      </c>
      <c r="D171">
        <v>99854.88</v>
      </c>
      <c r="E171">
        <v>102318.88</v>
      </c>
      <c r="F171">
        <v>104864.96000000001</v>
      </c>
      <c r="G171">
        <v>107507.36</v>
      </c>
      <c r="H171">
        <v>110253.75999999999</v>
      </c>
      <c r="I171">
        <v>113110.72</v>
      </c>
      <c r="J171">
        <v>116081.92</v>
      </c>
      <c r="K171">
        <v>119174.24</v>
      </c>
      <c r="L171">
        <v>122407.2</v>
      </c>
      <c r="M171">
        <v>125805.75999999999</v>
      </c>
      <c r="N171">
        <v>129410.24000000001</v>
      </c>
      <c r="O171">
        <v>133184</v>
      </c>
      <c r="P171">
        <v>137120.16</v>
      </c>
      <c r="Q171">
        <v>141144.64000000001</v>
      </c>
      <c r="R171">
        <v>145039.51999999999</v>
      </c>
      <c r="S171">
        <v>149357.28</v>
      </c>
      <c r="T171">
        <v>153843.51999999999</v>
      </c>
      <c r="U171">
        <v>158506.23999999999</v>
      </c>
      <c r="V171">
        <v>163353.60000000001</v>
      </c>
      <c r="W171">
        <v>168383.52</v>
      </c>
      <c r="X171">
        <v>173584.32</v>
      </c>
      <c r="Y171">
        <v>178948.32</v>
      </c>
      <c r="Z171">
        <v>184475.84</v>
      </c>
      <c r="AA171">
        <v>190165.28</v>
      </c>
      <c r="AB171">
        <v>196003.68</v>
      </c>
      <c r="AC171">
        <v>201976</v>
      </c>
      <c r="AD171">
        <v>208070.56</v>
      </c>
      <c r="AE171">
        <v>214245.12</v>
      </c>
      <c r="AF171">
        <v>220435.52</v>
      </c>
      <c r="AG171">
        <v>226578.4</v>
      </c>
      <c r="AH171">
        <v>232663.36</v>
      </c>
      <c r="AI171">
        <v>238701.44</v>
      </c>
      <c r="AJ171">
        <v>244751.52</v>
      </c>
      <c r="AK171">
        <v>250880.48</v>
      </c>
      <c r="AL171">
        <v>257116</v>
      </c>
      <c r="AM171">
        <v>263476.47999999998</v>
      </c>
      <c r="AN171">
        <v>270006.56</v>
      </c>
      <c r="AO171">
        <v>276743.36</v>
      </c>
      <c r="AP171">
        <v>283694.56</v>
      </c>
      <c r="AQ171">
        <v>290865.44</v>
      </c>
      <c r="AR171">
        <v>298256.15999999997</v>
      </c>
      <c r="AS171">
        <v>305865.92</v>
      </c>
      <c r="AT171">
        <v>313689.12</v>
      </c>
      <c r="AU171">
        <v>321681.91999999998</v>
      </c>
      <c r="AV171">
        <v>329779.52</v>
      </c>
      <c r="AW171">
        <v>337924.32</v>
      </c>
      <c r="AX171">
        <v>346083.2</v>
      </c>
      <c r="AY171">
        <v>354260.96</v>
      </c>
      <c r="AZ171">
        <v>362525.76</v>
      </c>
      <c r="BA171">
        <v>371052</v>
      </c>
      <c r="BB171">
        <v>379352.8</v>
      </c>
      <c r="BC171">
        <v>387611.84</v>
      </c>
      <c r="BD171">
        <v>395804.96</v>
      </c>
      <c r="BE171">
        <v>403913.12</v>
      </c>
      <c r="BF171">
        <v>411923.20000000001</v>
      </c>
      <c r="BG171">
        <v>419836.8</v>
      </c>
      <c r="BH171">
        <v>427654.56</v>
      </c>
      <c r="BI171">
        <v>435387.52</v>
      </c>
      <c r="BJ171">
        <v>443053.44</v>
      </c>
      <c r="BK171">
        <v>450667.52000000002</v>
      </c>
      <c r="BL171">
        <v>458246.56</v>
      </c>
      <c r="BM171">
        <v>465805.28</v>
      </c>
      <c r="BN171">
        <v>473356.96</v>
      </c>
      <c r="BO171">
        <v>480921.92</v>
      </c>
      <c r="BP171">
        <v>488533.6</v>
      </c>
      <c r="BQ171">
        <v>496197.12</v>
      </c>
      <c r="BR171">
        <v>503894.24</v>
      </c>
      <c r="BS171">
        <v>511584.48</v>
      </c>
      <c r="BT171">
        <v>519236</v>
      </c>
      <c r="BU171">
        <v>526841.28</v>
      </c>
      <c r="BV171">
        <v>534378.88</v>
      </c>
      <c r="BW171">
        <v>541813.6</v>
      </c>
      <c r="BX171">
        <v>549107.36</v>
      </c>
      <c r="BY171">
        <v>556224.48</v>
      </c>
      <c r="BZ171">
        <v>563143.84</v>
      </c>
      <c r="CA171">
        <v>569850.88</v>
      </c>
      <c r="CB171">
        <v>576339.04</v>
      </c>
      <c r="CC171">
        <v>582609.76</v>
      </c>
      <c r="CD171">
        <v>588690.56000000006</v>
      </c>
      <c r="CE171">
        <v>594610.07999999996</v>
      </c>
    </row>
    <row r="172" spans="1:83" x14ac:dyDescent="0.3">
      <c r="A172" t="s">
        <v>19</v>
      </c>
      <c r="B172" t="s">
        <v>1</v>
      </c>
      <c r="C172">
        <v>277.27687463021903</v>
      </c>
      <c r="D172">
        <v>324.83296391878099</v>
      </c>
      <c r="E172">
        <v>405.23668720058203</v>
      </c>
      <c r="F172">
        <v>484.67204113836499</v>
      </c>
      <c r="G172">
        <v>550.95884006245603</v>
      </c>
      <c r="H172">
        <v>595.14658475554097</v>
      </c>
      <c r="I172">
        <v>614.30807357974902</v>
      </c>
      <c r="J172">
        <v>611.99166503217396</v>
      </c>
      <c r="K172">
        <v>595.63062642789203</v>
      </c>
      <c r="L172">
        <v>573.26729612893496</v>
      </c>
      <c r="M172">
        <v>551.43327915586406</v>
      </c>
      <c r="N172">
        <v>533.97712801281705</v>
      </c>
      <c r="O172">
        <v>524.00035707820405</v>
      </c>
      <c r="P172">
        <v>524.09423705420897</v>
      </c>
      <c r="Q172">
        <v>535.37338293672701</v>
      </c>
      <c r="R172">
        <v>557.51006684752599</v>
      </c>
      <c r="S172">
        <v>591.41160004306698</v>
      </c>
      <c r="T172">
        <v>636.75191983652905</v>
      </c>
      <c r="U172">
        <v>692.28998986577699</v>
      </c>
      <c r="V172">
        <v>755.91703901839298</v>
      </c>
      <c r="W172">
        <v>818.72300537989702</v>
      </c>
      <c r="X172">
        <v>876.86142577112605</v>
      </c>
      <c r="Y172">
        <v>927.68668902539105</v>
      </c>
      <c r="Z172">
        <v>970.13367167156196</v>
      </c>
      <c r="AA172">
        <v>981.73613783417102</v>
      </c>
      <c r="AB172">
        <v>966.44671061774</v>
      </c>
      <c r="AC172">
        <v>931.63961428819096</v>
      </c>
      <c r="AD172">
        <v>892.85592268509902</v>
      </c>
      <c r="AE172">
        <v>853.89361915541599</v>
      </c>
      <c r="AF172">
        <v>816.09873070579795</v>
      </c>
      <c r="AG172">
        <v>779.27430938053499</v>
      </c>
      <c r="AH172">
        <v>742.442670378956</v>
      </c>
      <c r="AI172">
        <v>704.33416332521904</v>
      </c>
      <c r="AJ172">
        <v>663.74843109827805</v>
      </c>
      <c r="AK172">
        <v>619.75000784075303</v>
      </c>
      <c r="AL172">
        <v>571.75840438334399</v>
      </c>
      <c r="AM172">
        <v>519.62961347188002</v>
      </c>
      <c r="AN172">
        <v>463.75035277376901</v>
      </c>
      <c r="AO172">
        <v>425.44605314001097</v>
      </c>
      <c r="AP172">
        <v>400.55020042858098</v>
      </c>
      <c r="AQ172">
        <v>385.77203833790298</v>
      </c>
      <c r="AR172">
        <v>379.36091990147401</v>
      </c>
      <c r="AS172">
        <v>380.06878227415899</v>
      </c>
      <c r="AT172">
        <v>386.47770011222798</v>
      </c>
      <c r="AU172">
        <v>397.55913047890999</v>
      </c>
      <c r="AV172">
        <v>412.52363964004797</v>
      </c>
      <c r="AW172">
        <v>430.72308940158501</v>
      </c>
      <c r="AX172">
        <v>451.60020111506998</v>
      </c>
      <c r="AY172">
        <v>474.65411811423598</v>
      </c>
      <c r="AZ172">
        <v>499.41823450868498</v>
      </c>
      <c r="BA172">
        <v>525.47162945196897</v>
      </c>
      <c r="BB172">
        <v>540.53409248867104</v>
      </c>
      <c r="BC172">
        <v>535.65128233646703</v>
      </c>
      <c r="BD172">
        <v>516.58915507475695</v>
      </c>
      <c r="BE172">
        <v>496.763277335282</v>
      </c>
      <c r="BF172">
        <v>483.48107719828698</v>
      </c>
      <c r="BG172">
        <v>474.762033637125</v>
      </c>
      <c r="BH172">
        <v>469.47785656990601</v>
      </c>
      <c r="BI172">
        <v>466.83480224820801</v>
      </c>
      <c r="BJ172">
        <v>466.24938872992402</v>
      </c>
      <c r="BK172">
        <v>467.28460460237102</v>
      </c>
      <c r="BL172">
        <v>469.60846260314202</v>
      </c>
      <c r="BM172">
        <v>472.96614031055799</v>
      </c>
      <c r="BN172">
        <v>477.16013548428498</v>
      </c>
      <c r="BO172">
        <v>482.03654222976797</v>
      </c>
      <c r="BP172">
        <v>487.476183322829</v>
      </c>
      <c r="BQ172">
        <v>493.38702902781898</v>
      </c>
      <c r="BR172">
        <v>499.69460330368202</v>
      </c>
      <c r="BS172">
        <v>506.33537041204698</v>
      </c>
      <c r="BT172">
        <v>513.252594419101</v>
      </c>
      <c r="BU172">
        <v>520.39661035585902</v>
      </c>
      <c r="BV172">
        <v>527.72491329669197</v>
      </c>
      <c r="BW172">
        <v>535.19846588958205</v>
      </c>
      <c r="BX172">
        <v>542.77954507416302</v>
      </c>
      <c r="BY172">
        <v>550.43118676301594</v>
      </c>
      <c r="BZ172">
        <v>558.11760388449602</v>
      </c>
      <c r="CA172">
        <v>565.80545265152602</v>
      </c>
      <c r="CB172">
        <v>573.46413121848695</v>
      </c>
      <c r="CC172">
        <v>581.06636346745597</v>
      </c>
      <c r="CD172">
        <v>588.58947937024698</v>
      </c>
      <c r="CE172">
        <v>596.01745211664297</v>
      </c>
    </row>
    <row r="173" spans="1:83" x14ac:dyDescent="0.3">
      <c r="A173" t="s">
        <v>19</v>
      </c>
      <c r="B173" t="s">
        <v>137</v>
      </c>
      <c r="C173" s="114">
        <v>40.770776755918597</v>
      </c>
      <c r="D173" s="114">
        <v>51.355711825382301</v>
      </c>
      <c r="E173" s="114">
        <v>62.173640574015302</v>
      </c>
      <c r="F173" s="114">
        <v>72.312053135118802</v>
      </c>
      <c r="G173" s="114">
        <v>80.067353910060405</v>
      </c>
      <c r="H173" s="114">
        <v>84.379360663464595</v>
      </c>
      <c r="I173" s="114">
        <v>85.088615674232599</v>
      </c>
      <c r="J173" s="114">
        <v>82.874647233191695</v>
      </c>
      <c r="K173" s="114">
        <v>78.851250389763905</v>
      </c>
      <c r="L173" s="114">
        <v>74.12608256163</v>
      </c>
      <c r="M173" s="114">
        <v>69.548032250868403</v>
      </c>
      <c r="N173" s="114">
        <v>65.460489316232895</v>
      </c>
      <c r="O173" s="114">
        <v>62.346518412261602</v>
      </c>
      <c r="P173" s="114">
        <v>60.441844453117596</v>
      </c>
      <c r="Q173" s="114">
        <v>59.812985685391801</v>
      </c>
      <c r="R173" s="114">
        <v>60.412604374321702</v>
      </c>
      <c r="S173" s="114">
        <v>62.002281323597202</v>
      </c>
      <c r="T173" s="114">
        <v>64.548869759379201</v>
      </c>
      <c r="U173" s="114">
        <v>67.832822620685505</v>
      </c>
      <c r="V173" s="114">
        <v>71.574220887293293</v>
      </c>
      <c r="W173" s="114">
        <v>74.642725138004593</v>
      </c>
      <c r="X173" s="114">
        <v>76.998800608780797</v>
      </c>
      <c r="Y173" s="114">
        <v>78.495024889259597</v>
      </c>
      <c r="Z173" s="114">
        <v>79.126765072519703</v>
      </c>
      <c r="AA173" s="114">
        <v>76.316655572340096</v>
      </c>
      <c r="AB173" s="114">
        <v>71.578890252294499</v>
      </c>
      <c r="AC173" s="114">
        <v>65.694155525202106</v>
      </c>
      <c r="AD173" s="114">
        <v>60.161222177716802</v>
      </c>
      <c r="AE173" s="114">
        <v>54.9438888095507</v>
      </c>
      <c r="AF173" s="114">
        <v>50.127396681610698</v>
      </c>
      <c r="AG173" s="114">
        <v>45.6885877716878</v>
      </c>
      <c r="AH173" s="114">
        <v>41.547439409851002</v>
      </c>
      <c r="AI173" s="114">
        <v>37.615724618095904</v>
      </c>
      <c r="AJ173" s="114">
        <v>33.815960092822699</v>
      </c>
      <c r="AK173" s="114">
        <v>30.098372070695</v>
      </c>
      <c r="AL173" s="114">
        <v>26.445857036651901</v>
      </c>
      <c r="AM173" s="114">
        <v>22.867111575571499</v>
      </c>
      <c r="AN173" s="114">
        <v>19.3925475769455</v>
      </c>
      <c r="AO173" s="114">
        <v>17.3097699855863</v>
      </c>
      <c r="AP173" s="114">
        <v>15.8568647423107</v>
      </c>
      <c r="AQ173" s="114">
        <v>14.857231640362301</v>
      </c>
      <c r="AR173" s="114">
        <v>14.2373255316929</v>
      </c>
      <c r="AS173" s="114">
        <v>13.8986495324505</v>
      </c>
      <c r="AT173" s="114">
        <v>13.770828757854</v>
      </c>
      <c r="AU173" s="114">
        <v>13.804624936582099</v>
      </c>
      <c r="AV173" s="114">
        <v>13.964002295589699</v>
      </c>
      <c r="AW173" s="114">
        <v>14.2206520817246</v>
      </c>
      <c r="AX173" s="114">
        <v>14.5512359847145</v>
      </c>
      <c r="AY173" s="114">
        <v>14.9345003626935</v>
      </c>
      <c r="AZ173" s="114">
        <v>15.3496197076405</v>
      </c>
      <c r="BA173" s="114">
        <v>15.7742137587153</v>
      </c>
      <c r="BB173" s="114">
        <v>15.532256957088901</v>
      </c>
      <c r="BC173" s="114">
        <v>14.785942804718101</v>
      </c>
      <c r="BD173" s="114">
        <v>13.7464094484678</v>
      </c>
      <c r="BE173" s="114">
        <v>12.979438617040101</v>
      </c>
      <c r="BF173" s="114">
        <v>12.3985602476909</v>
      </c>
      <c r="BG173" s="114">
        <v>11.9538132268846</v>
      </c>
      <c r="BH173" s="114">
        <v>11.611065745581801</v>
      </c>
      <c r="BI173" s="114">
        <v>11.345626517243799</v>
      </c>
      <c r="BJ173" s="114">
        <v>11.139270772832401</v>
      </c>
      <c r="BK173" s="114">
        <v>10.9784948556728</v>
      </c>
      <c r="BL173" s="114">
        <v>10.853075766735399</v>
      </c>
      <c r="BM173" s="114">
        <v>10.7552500376976</v>
      </c>
      <c r="BN173" s="114">
        <v>10.6790569528132</v>
      </c>
      <c r="BO173" s="114">
        <v>10.6197139866872</v>
      </c>
      <c r="BP173" s="114">
        <v>10.573207446075999</v>
      </c>
      <c r="BQ173" s="114">
        <v>10.5369133183735</v>
      </c>
      <c r="BR173" s="114">
        <v>10.5091996506982</v>
      </c>
      <c r="BS173" s="114">
        <v>10.4891913798257</v>
      </c>
      <c r="BT173" s="114">
        <v>10.476037727239699</v>
      </c>
      <c r="BU173" s="114">
        <v>10.468613211533</v>
      </c>
      <c r="BV173" s="114">
        <v>10.4662504671267</v>
      </c>
      <c r="BW173" s="114">
        <v>10.4686475372282</v>
      </c>
      <c r="BX173" s="114">
        <v>10.4756067843698</v>
      </c>
      <c r="BY173" s="114">
        <v>10.4869218688206</v>
      </c>
      <c r="BZ173" s="114">
        <v>10.5021698686103</v>
      </c>
      <c r="CA173" s="114">
        <v>10.5208832431634</v>
      </c>
      <c r="CB173" s="114">
        <v>10.542533430986399</v>
      </c>
      <c r="CC173" s="114">
        <v>10.5665413088366</v>
      </c>
      <c r="CD173" s="114">
        <v>10.591988505788599</v>
      </c>
      <c r="CE173" s="114">
        <v>10.6180811929366</v>
      </c>
    </row>
    <row r="174" spans="1:83" x14ac:dyDescent="0.3">
      <c r="A174" t="s">
        <v>19</v>
      </c>
      <c r="B174" t="s">
        <v>129</v>
      </c>
      <c r="C174">
        <v>1.26918852675344</v>
      </c>
      <c r="D174">
        <v>1.4924223494459199</v>
      </c>
      <c r="E174">
        <v>1.81392118296931</v>
      </c>
      <c r="F174">
        <v>2.1168849466392898</v>
      </c>
      <c r="G174">
        <v>2.3493424358676802</v>
      </c>
      <c r="H174">
        <v>2.4780600793156302</v>
      </c>
      <c r="I174">
        <v>2.49758343497043</v>
      </c>
      <c r="J174">
        <v>2.4287437013771398</v>
      </c>
      <c r="K174">
        <v>2.3058570498850699</v>
      </c>
      <c r="L174">
        <v>2.1627815497467502</v>
      </c>
      <c r="M174">
        <v>2.0250912357175102</v>
      </c>
      <c r="N174">
        <v>1.9027884778250901</v>
      </c>
      <c r="O174">
        <v>1.8101951188971099</v>
      </c>
      <c r="P174">
        <v>1.7540065726477201</v>
      </c>
      <c r="Q174">
        <v>1.7359531638914401</v>
      </c>
      <c r="R174">
        <v>1.7544824766953699</v>
      </c>
      <c r="S174">
        <v>1.80264958020191</v>
      </c>
      <c r="T174">
        <v>1.8794897173040901</v>
      </c>
      <c r="U174">
        <v>1.9785699475658201</v>
      </c>
      <c r="V174">
        <v>2.0916007148982501</v>
      </c>
      <c r="W174">
        <v>2.1936778275033699</v>
      </c>
      <c r="X174">
        <v>2.2750852539915698</v>
      </c>
      <c r="Y174">
        <v>2.3309565014419</v>
      </c>
      <c r="Z174">
        <v>2.3607893467776</v>
      </c>
      <c r="AA174">
        <v>2.31605208242827</v>
      </c>
      <c r="AB174">
        <v>2.2103627106425598</v>
      </c>
      <c r="AC174">
        <v>2.0658747826138701</v>
      </c>
      <c r="AD174">
        <v>1.9189387585025801</v>
      </c>
      <c r="AE174">
        <v>1.7793316601514</v>
      </c>
      <c r="AF174">
        <v>1.6498654094123799</v>
      </c>
      <c r="AG174">
        <v>1.5298933028877699</v>
      </c>
      <c r="AH174">
        <v>1.4168565780393501</v>
      </c>
      <c r="AI174">
        <v>1.3077673265240599</v>
      </c>
      <c r="AJ174">
        <v>1.1998409476174401</v>
      </c>
      <c r="AK174">
        <v>1.0910946637047201</v>
      </c>
      <c r="AL174">
        <v>0.98060821476190696</v>
      </c>
      <c r="AM174">
        <v>0.86836159676286195</v>
      </c>
      <c r="AN174">
        <v>0.75516079659469504</v>
      </c>
      <c r="AO174">
        <v>0.67372760745312699</v>
      </c>
      <c r="AP174">
        <v>0.61704980322412895</v>
      </c>
      <c r="AQ174">
        <v>0.57813781707162104</v>
      </c>
      <c r="AR174">
        <v>0.55412579934804895</v>
      </c>
      <c r="AS174">
        <v>0.54110092389447595</v>
      </c>
      <c r="AT174">
        <v>0.53631376897556804</v>
      </c>
      <c r="AU174">
        <v>0.53783707951194704</v>
      </c>
      <c r="AV174">
        <v>0.54426309380335403</v>
      </c>
      <c r="AW174">
        <v>0.55448655453748696</v>
      </c>
      <c r="AX174">
        <v>0.56758597050502402</v>
      </c>
      <c r="AY174">
        <v>0.58273503268771798</v>
      </c>
      <c r="AZ174">
        <v>0.59912025656985002</v>
      </c>
      <c r="BA174">
        <v>0.61586589593774199</v>
      </c>
      <c r="BB174">
        <v>0.605838699766581</v>
      </c>
      <c r="BC174">
        <v>0.57611707645041699</v>
      </c>
      <c r="BD174">
        <v>0.53503558431468201</v>
      </c>
      <c r="BE174">
        <v>0.50506590916555905</v>
      </c>
      <c r="BF174">
        <v>0.48237511241019199</v>
      </c>
      <c r="BG174">
        <v>0.46500616703926301</v>
      </c>
      <c r="BH174">
        <v>0.45162262767625699</v>
      </c>
      <c r="BI174">
        <v>0.44125854859046598</v>
      </c>
      <c r="BJ174">
        <v>0.433201465933025</v>
      </c>
      <c r="BK174">
        <v>0.42692374703486802</v>
      </c>
      <c r="BL174">
        <v>0.42202611174265697</v>
      </c>
      <c r="BM174">
        <v>0.41820543457895898</v>
      </c>
      <c r="BN174">
        <v>0.41522903355302698</v>
      </c>
      <c r="BO174">
        <v>0.41291027136337999</v>
      </c>
      <c r="BP174">
        <v>0.41109256483414203</v>
      </c>
      <c r="BQ174">
        <v>0.40967351519371198</v>
      </c>
      <c r="BR174">
        <v>0.40858939365748698</v>
      </c>
      <c r="BS174">
        <v>0.40780596846996098</v>
      </c>
      <c r="BT174">
        <v>0.40728997743470902</v>
      </c>
      <c r="BU174">
        <v>0.40699748799202901</v>
      </c>
      <c r="BV174">
        <v>0.40690242116084202</v>
      </c>
      <c r="BW174">
        <v>0.40699293407516401</v>
      </c>
      <c r="BX174">
        <v>0.40726125343819303</v>
      </c>
      <c r="BY174">
        <v>0.40769927711675902</v>
      </c>
      <c r="BZ174">
        <v>0.40829048360654002</v>
      </c>
      <c r="CA174">
        <v>0.40901662747418199</v>
      </c>
      <c r="CB174">
        <v>0.40985709890508598</v>
      </c>
      <c r="CC174">
        <v>0.41078933156462899</v>
      </c>
      <c r="CD174">
        <v>0.41177756425846301</v>
      </c>
      <c r="CE174">
        <v>0.41279089122722701</v>
      </c>
    </row>
    <row r="175" spans="1:83" x14ac:dyDescent="0.3">
      <c r="A175" t="s">
        <v>19</v>
      </c>
      <c r="B175" t="s">
        <v>130</v>
      </c>
      <c r="C175">
        <v>24.7491762716921</v>
      </c>
      <c r="D175">
        <v>24.2900060780809</v>
      </c>
      <c r="E175">
        <v>24.3822278773753</v>
      </c>
      <c r="F175">
        <v>24.995678116911002</v>
      </c>
      <c r="G175">
        <v>25.992346708630301</v>
      </c>
      <c r="H175">
        <v>27.177546989455202</v>
      </c>
      <c r="I175">
        <v>28.344906614858299</v>
      </c>
      <c r="J175">
        <v>29.3260735769916</v>
      </c>
      <c r="K175">
        <v>30.019796296711299</v>
      </c>
      <c r="L175">
        <v>30.392835780851598</v>
      </c>
      <c r="M175">
        <v>30.465952931510898</v>
      </c>
      <c r="N175">
        <v>30.158144283368799</v>
      </c>
      <c r="O175">
        <v>29.566730834709201</v>
      </c>
      <c r="P175">
        <v>28.7913442191328</v>
      </c>
      <c r="Q175">
        <v>27.940568829946201</v>
      </c>
      <c r="R175">
        <v>27.132451345634099</v>
      </c>
      <c r="S175">
        <v>26.3252541187295</v>
      </c>
      <c r="T175">
        <v>25.622189203916101</v>
      </c>
      <c r="U175">
        <v>25.056878127857601</v>
      </c>
      <c r="V175">
        <v>24.644133778142599</v>
      </c>
      <c r="W175">
        <v>24.369110930063801</v>
      </c>
      <c r="X175">
        <v>24.188043775662798</v>
      </c>
      <c r="Y175">
        <v>24.050699691100998</v>
      </c>
      <c r="Z175">
        <v>23.908800729639701</v>
      </c>
      <c r="AA175">
        <v>23.683362372533701</v>
      </c>
      <c r="AB175">
        <v>23.277655845130699</v>
      </c>
      <c r="AC175">
        <v>22.646890524608398</v>
      </c>
      <c r="AD175">
        <v>21.804061162446398</v>
      </c>
      <c r="AE175">
        <v>20.803426642659701</v>
      </c>
      <c r="AF175">
        <v>19.700786216181601</v>
      </c>
      <c r="AG175">
        <v>18.542738463847499</v>
      </c>
      <c r="AH175">
        <v>17.360019957450501</v>
      </c>
      <c r="AI175">
        <v>16.1718615031368</v>
      </c>
      <c r="AJ175">
        <v>14.9868519314418</v>
      </c>
      <c r="AK175">
        <v>13.808884713098101</v>
      </c>
      <c r="AL175">
        <v>12.6417520866442</v>
      </c>
      <c r="AM175">
        <v>11.488466528466899</v>
      </c>
      <c r="AN175">
        <v>10.351227392457099</v>
      </c>
      <c r="AO175">
        <v>9.2590903372532107</v>
      </c>
      <c r="AP175">
        <v>8.2576877536101208</v>
      </c>
      <c r="AQ175">
        <v>7.3686473827847703</v>
      </c>
      <c r="AR175">
        <v>6.6271829780812102</v>
      </c>
      <c r="AS175">
        <v>6.0210963708798104</v>
      </c>
      <c r="AT175">
        <v>5.5356925611688199</v>
      </c>
      <c r="AU175">
        <v>5.15635931131572</v>
      </c>
      <c r="AV175">
        <v>4.8691885919976698</v>
      </c>
      <c r="AW175">
        <v>4.6611088066869204</v>
      </c>
      <c r="AX175">
        <v>4.5199877025181401</v>
      </c>
      <c r="AY175">
        <v>4.4346086135392904</v>
      </c>
      <c r="AZ175">
        <v>4.3943466461831902</v>
      </c>
      <c r="BA175">
        <v>4.3886043464778401</v>
      </c>
      <c r="BB175">
        <v>4.1864737946551003</v>
      </c>
      <c r="BC175">
        <v>3.8421892381040199</v>
      </c>
      <c r="BD175">
        <v>3.4230891999200299</v>
      </c>
      <c r="BE175">
        <v>3.1031229286898898</v>
      </c>
      <c r="BF175">
        <v>2.8532636647362501</v>
      </c>
      <c r="BG175">
        <v>2.6578900192758499</v>
      </c>
      <c r="BH175">
        <v>2.50523229211267</v>
      </c>
      <c r="BI175">
        <v>2.3860009195948901</v>
      </c>
      <c r="BJ175">
        <v>2.2928793353099102</v>
      </c>
      <c r="BK175">
        <v>2.2201589478952499</v>
      </c>
      <c r="BL175">
        <v>2.1633752024759101</v>
      </c>
      <c r="BM175">
        <v>2.1190519456348702</v>
      </c>
      <c r="BN175">
        <v>2.0844802457089</v>
      </c>
      <c r="BO175">
        <v>2.0575140923125002</v>
      </c>
      <c r="BP175">
        <v>2.03642096266337</v>
      </c>
      <c r="BQ175">
        <v>2.0199463133163502</v>
      </c>
      <c r="BR175">
        <v>2.0071941887465301</v>
      </c>
      <c r="BS175">
        <v>1.9975474529731501</v>
      </c>
      <c r="BT175">
        <v>1.9904984725355199</v>
      </c>
      <c r="BU175">
        <v>1.9855656149198999</v>
      </c>
      <c r="BV175">
        <v>1.98241320444702</v>
      </c>
      <c r="BW175">
        <v>1.9808228131313499</v>
      </c>
      <c r="BX175">
        <v>1.9806341368289599</v>
      </c>
      <c r="BY175">
        <v>1.98171458394239</v>
      </c>
      <c r="BZ175">
        <v>1.9839118160218201</v>
      </c>
      <c r="CA175">
        <v>1.9870795443598299</v>
      </c>
      <c r="CB175">
        <v>1.9910702947687799</v>
      </c>
      <c r="CC175">
        <v>1.9957342086360901</v>
      </c>
      <c r="CD175">
        <v>2.00086097132677</v>
      </c>
      <c r="CE175">
        <v>2.0062646965226998</v>
      </c>
    </row>
    <row r="176" spans="1:83" x14ac:dyDescent="0.3">
      <c r="A176" t="s">
        <v>19</v>
      </c>
      <c r="B176" t="s">
        <v>131</v>
      </c>
      <c r="C176">
        <v>0.131763220150699</v>
      </c>
      <c r="D176">
        <v>1.3798718342612699</v>
      </c>
      <c r="E176">
        <v>2.17045883815226</v>
      </c>
      <c r="F176">
        <v>2.6965600146026101</v>
      </c>
      <c r="G176">
        <v>3.0768564892785699</v>
      </c>
      <c r="H176">
        <v>3.3784975270326698</v>
      </c>
      <c r="I176">
        <v>3.6337120691915201</v>
      </c>
      <c r="J176">
        <v>3.85320016018713</v>
      </c>
      <c r="K176">
        <v>4.03665636371744</v>
      </c>
      <c r="L176">
        <v>4.1801582112423104</v>
      </c>
      <c r="M176">
        <v>4.2809420706311601</v>
      </c>
      <c r="N176">
        <v>4.3352382677165098</v>
      </c>
      <c r="O176">
        <v>4.3435807918292504</v>
      </c>
      <c r="P176">
        <v>4.3107811864605896</v>
      </c>
      <c r="Q176">
        <v>4.2471235854974401</v>
      </c>
      <c r="R176">
        <v>4.1682885059206898</v>
      </c>
      <c r="S176">
        <v>4.0679042505962002</v>
      </c>
      <c r="T176">
        <v>3.9631369011940798</v>
      </c>
      <c r="U176">
        <v>3.8621218178253902</v>
      </c>
      <c r="V176">
        <v>3.77130344762526</v>
      </c>
      <c r="W176">
        <v>3.6950465566764401</v>
      </c>
      <c r="X176">
        <v>3.6345174735925201</v>
      </c>
      <c r="Y176">
        <v>3.58780781619532</v>
      </c>
      <c r="Z176">
        <v>3.55090951199948</v>
      </c>
      <c r="AA176">
        <v>3.5182594958106699</v>
      </c>
      <c r="AB176">
        <v>3.4812463498530701</v>
      </c>
      <c r="AC176">
        <v>3.4307082256210499</v>
      </c>
      <c r="AD176">
        <v>3.3598904392640998</v>
      </c>
      <c r="AE176">
        <v>3.2669261407151899</v>
      </c>
      <c r="AF176">
        <v>3.1537190819498702</v>
      </c>
      <c r="AG176">
        <v>3.02400525252837</v>
      </c>
      <c r="AH176">
        <v>2.8814758285547999</v>
      </c>
      <c r="AI176">
        <v>2.7295602517945099</v>
      </c>
      <c r="AJ176">
        <v>2.5707797123799199</v>
      </c>
      <c r="AK176">
        <v>2.4071514690115499</v>
      </c>
      <c r="AL176">
        <v>2.2406133673095798</v>
      </c>
      <c r="AM176">
        <v>2.0727028296480801</v>
      </c>
      <c r="AN176">
        <v>1.90441580598449</v>
      </c>
      <c r="AO176">
        <v>1.73714688553126</v>
      </c>
      <c r="AP176">
        <v>1.57435630083957</v>
      </c>
      <c r="AQ176">
        <v>1.41997640784048</v>
      </c>
      <c r="AR176">
        <v>1.278061226817</v>
      </c>
      <c r="AS176">
        <v>1.1516727385578001</v>
      </c>
      <c r="AT176">
        <v>1.0420439884647601</v>
      </c>
      <c r="AU176">
        <v>0.94926152348347603</v>
      </c>
      <c r="AV176">
        <v>0.87262500943078902</v>
      </c>
      <c r="AW176">
        <v>0.81091312493698298</v>
      </c>
      <c r="AX176">
        <v>0.76261120889474998</v>
      </c>
      <c r="AY176">
        <v>0.72606987741214402</v>
      </c>
      <c r="AZ176">
        <v>0.69957331098894904</v>
      </c>
      <c r="BA176">
        <v>0.68133249541779395</v>
      </c>
      <c r="BB176">
        <v>0.66435401528898397</v>
      </c>
      <c r="BC176">
        <v>0.63891305628297401</v>
      </c>
      <c r="BD176">
        <v>0.60240672679783602</v>
      </c>
      <c r="BE176">
        <v>0.55997595117798404</v>
      </c>
      <c r="BF176">
        <v>0.51801550599703206</v>
      </c>
      <c r="BG176">
        <v>0.47956220473805999</v>
      </c>
      <c r="BH176">
        <v>0.44587103239915699</v>
      </c>
      <c r="BI176">
        <v>0.41719954822521499</v>
      </c>
      <c r="BJ176">
        <v>0.39328399294754302</v>
      </c>
      <c r="BK176">
        <v>0.373624528717166</v>
      </c>
      <c r="BL176">
        <v>0.35763835217794299</v>
      </c>
      <c r="BM176">
        <v>0.34474831416497198</v>
      </c>
      <c r="BN176">
        <v>0.33442471085589698</v>
      </c>
      <c r="BO176">
        <v>0.326197221597053</v>
      </c>
      <c r="BP176">
        <v>0.319655942194288</v>
      </c>
      <c r="BQ176">
        <v>0.31447542908676501</v>
      </c>
      <c r="BR176">
        <v>0.310401540060943</v>
      </c>
      <c r="BS176">
        <v>0.30724081892111499</v>
      </c>
      <c r="BT176">
        <v>0.30483318585312902</v>
      </c>
      <c r="BU176">
        <v>0.30303691715869002</v>
      </c>
      <c r="BV176">
        <v>0.30174564197606901</v>
      </c>
      <c r="BW176">
        <v>0.30088212170315898</v>
      </c>
      <c r="BX176">
        <v>0.30038724920742499</v>
      </c>
      <c r="BY176">
        <v>0.30021358475369803</v>
      </c>
      <c r="BZ176">
        <v>0.30031627392721699</v>
      </c>
      <c r="CA176">
        <v>0.30065566845828801</v>
      </c>
      <c r="CB176">
        <v>0.30119513394501701</v>
      </c>
      <c r="CC176">
        <v>0.301900009505843</v>
      </c>
      <c r="CD176">
        <v>0.30272765561813197</v>
      </c>
      <c r="CE176">
        <v>0.30364010568806599</v>
      </c>
    </row>
    <row r="177" spans="1:83" x14ac:dyDescent="0.3">
      <c r="A177" t="s">
        <v>19</v>
      </c>
      <c r="B177" t="s">
        <v>132</v>
      </c>
      <c r="C177">
        <v>3.8498718644854399</v>
      </c>
      <c r="D177">
        <v>0.63922726630327897</v>
      </c>
      <c r="E177">
        <v>0.238959139635365</v>
      </c>
      <c r="F177">
        <v>0.21400605049471599</v>
      </c>
      <c r="G177">
        <v>0.23425236235477101</v>
      </c>
      <c r="H177">
        <v>0.25201840758413802</v>
      </c>
      <c r="I177">
        <v>0.25953232241865398</v>
      </c>
      <c r="J177">
        <v>0.25687448316902201</v>
      </c>
      <c r="K177">
        <v>0.246838979569413</v>
      </c>
      <c r="L177">
        <v>0.232948288332614</v>
      </c>
      <c r="M177">
        <v>0.21827931659748301</v>
      </c>
      <c r="N177">
        <v>0.26534709368222098</v>
      </c>
      <c r="O177">
        <v>0.32073582606711099</v>
      </c>
      <c r="P177">
        <v>0.377019010223553</v>
      </c>
      <c r="Q177">
        <v>0.43329236012474498</v>
      </c>
      <c r="R177">
        <v>0.49022137790619003</v>
      </c>
      <c r="S177">
        <v>0.54652727338484697</v>
      </c>
      <c r="T177">
        <v>0.60389322399455403</v>
      </c>
      <c r="U177">
        <v>0.66309031443289301</v>
      </c>
      <c r="V177">
        <v>0.72464716625812697</v>
      </c>
      <c r="W177">
        <v>0.78761416836769704</v>
      </c>
      <c r="X177">
        <v>0.85030424061681997</v>
      </c>
      <c r="Y177">
        <v>0.91128236705941201</v>
      </c>
      <c r="Z177">
        <v>0.96915516283073899</v>
      </c>
      <c r="AA177">
        <v>1.0187620440982501</v>
      </c>
      <c r="AB177">
        <v>1.05492047953413</v>
      </c>
      <c r="AC177">
        <v>1.07620074467574</v>
      </c>
      <c r="AD177">
        <v>1.0842008656339499</v>
      </c>
      <c r="AE177">
        <v>1.0815993900459699</v>
      </c>
      <c r="AF177">
        <v>1.0703482649134299</v>
      </c>
      <c r="AG177">
        <v>1.05199746293244</v>
      </c>
      <c r="AH177">
        <v>1.02749113247116</v>
      </c>
      <c r="AI177">
        <v>0.99738336193275401</v>
      </c>
      <c r="AJ177">
        <v>0.96181688935249299</v>
      </c>
      <c r="AK177">
        <v>0.92080846778964398</v>
      </c>
      <c r="AL177">
        <v>0.87450344828517501</v>
      </c>
      <c r="AM177">
        <v>0.82311315692810605</v>
      </c>
      <c r="AN177">
        <v>0.76689174546797401</v>
      </c>
      <c r="AO177">
        <v>0.70943440066129504</v>
      </c>
      <c r="AP177">
        <v>0.65508274006328604</v>
      </c>
      <c r="AQ177">
        <v>0.60566746782082304</v>
      </c>
      <c r="AR177">
        <v>0.54949348067916004</v>
      </c>
      <c r="AS177">
        <v>0.50207703785635804</v>
      </c>
      <c r="AT177">
        <v>0.46428216880898898</v>
      </c>
      <c r="AU177">
        <v>0.43511448363047101</v>
      </c>
      <c r="AV177">
        <v>0.41342415609753902</v>
      </c>
      <c r="AW177">
        <v>0.39812027756343799</v>
      </c>
      <c r="AX177">
        <v>0.38819671979591702</v>
      </c>
      <c r="AY177">
        <v>0.38272683404631502</v>
      </c>
      <c r="AZ177">
        <v>0.38083158480653501</v>
      </c>
      <c r="BA177">
        <v>0.38162955847809998</v>
      </c>
      <c r="BB177">
        <v>0.48339299662005603</v>
      </c>
      <c r="BC177">
        <v>0.55896766966094702</v>
      </c>
      <c r="BD177">
        <v>0.59184337161441902</v>
      </c>
      <c r="BE177">
        <v>0.54222269120016997</v>
      </c>
      <c r="BF177">
        <v>0.49661472281347202</v>
      </c>
      <c r="BG177">
        <v>0.46061513976983098</v>
      </c>
      <c r="BH177">
        <v>0.43265651620292001</v>
      </c>
      <c r="BI177">
        <v>0.41095601053022801</v>
      </c>
      <c r="BJ177">
        <v>0.39409026906023298</v>
      </c>
      <c r="BK177">
        <v>0.38096814693700098</v>
      </c>
      <c r="BL177">
        <v>0.37075041002722298</v>
      </c>
      <c r="BM177">
        <v>0.362792342908624</v>
      </c>
      <c r="BN177">
        <v>0.356596607030021</v>
      </c>
      <c r="BO177">
        <v>0.35177119161728398</v>
      </c>
      <c r="BP177">
        <v>0.34799954626179402</v>
      </c>
      <c r="BQ177">
        <v>0.34505612807038499</v>
      </c>
      <c r="BR177">
        <v>0.342783331689055</v>
      </c>
      <c r="BS177">
        <v>0.34107592299634099</v>
      </c>
      <c r="BT177">
        <v>0.33984642034962598</v>
      </c>
      <c r="BU177">
        <v>0.33900825996203698</v>
      </c>
      <c r="BV177">
        <v>0.33850211714862999</v>
      </c>
      <c r="BW177">
        <v>0.33829105053358499</v>
      </c>
      <c r="BX177">
        <v>0.33834848567729597</v>
      </c>
      <c r="BY177">
        <v>0.33865206778429602</v>
      </c>
      <c r="BZ177">
        <v>0.33917393915229899</v>
      </c>
      <c r="CA177">
        <v>0.33988643780435501</v>
      </c>
      <c r="CB177">
        <v>0.340760932738776</v>
      </c>
      <c r="CC177">
        <v>0.34176774937298099</v>
      </c>
      <c r="CD177">
        <v>0.34286398863129902</v>
      </c>
      <c r="CE177">
        <v>0.34401151374962002</v>
      </c>
    </row>
    <row r="178" spans="1:83" x14ac:dyDescent="0.3">
      <c r="A178" t="s">
        <v>19</v>
      </c>
      <c r="B178" t="s">
        <v>133</v>
      </c>
      <c r="C178">
        <v>58.578111091065203</v>
      </c>
      <c r="D178">
        <v>57.385659645605301</v>
      </c>
      <c r="E178">
        <v>56.731677764495203</v>
      </c>
      <c r="F178">
        <v>56.568041135073301</v>
      </c>
      <c r="G178">
        <v>56.7823862059495</v>
      </c>
      <c r="H178">
        <v>57.211272704458203</v>
      </c>
      <c r="I178">
        <v>57.681708368726497</v>
      </c>
      <c r="J178">
        <v>58.054725719362402</v>
      </c>
      <c r="K178">
        <v>58.2453432450313</v>
      </c>
      <c r="L178">
        <v>58.2184284326149</v>
      </c>
      <c r="M178">
        <v>57.979084038098698</v>
      </c>
      <c r="N178">
        <v>57.548597227873003</v>
      </c>
      <c r="O178">
        <v>56.992900163105297</v>
      </c>
      <c r="P178">
        <v>56.372317404570303</v>
      </c>
      <c r="Q178">
        <v>55.772549780988797</v>
      </c>
      <c r="R178">
        <v>55.319611874370601</v>
      </c>
      <c r="S178">
        <v>54.8479507792905</v>
      </c>
      <c r="T178">
        <v>54.497534339603298</v>
      </c>
      <c r="U178">
        <v>54.292988422197801</v>
      </c>
      <c r="V178">
        <v>54.245348468848199</v>
      </c>
      <c r="W178">
        <v>54.334817469416301</v>
      </c>
      <c r="X178">
        <v>54.525751641472098</v>
      </c>
      <c r="Y178">
        <v>54.776099713171902</v>
      </c>
      <c r="Z178">
        <v>55.042838749377196</v>
      </c>
      <c r="AA178">
        <v>55.228417224341001</v>
      </c>
      <c r="AB178">
        <v>55.248611426663501</v>
      </c>
      <c r="AC178">
        <v>55.0621743592149</v>
      </c>
      <c r="AD178">
        <v>54.679053061039703</v>
      </c>
      <c r="AE178">
        <v>54.135847828556599</v>
      </c>
      <c r="AF178">
        <v>53.4731164134108</v>
      </c>
      <c r="AG178">
        <v>52.725362170383299</v>
      </c>
      <c r="AH178">
        <v>51.907961032691297</v>
      </c>
      <c r="AI178">
        <v>51.0263870641745</v>
      </c>
      <c r="AJ178">
        <v>50.072732523273501</v>
      </c>
      <c r="AK178">
        <v>49.036646236667004</v>
      </c>
      <c r="AL178">
        <v>47.915329769204902</v>
      </c>
      <c r="AM178">
        <v>46.707561235163297</v>
      </c>
      <c r="AN178">
        <v>45.408603865130701</v>
      </c>
      <c r="AO178">
        <v>44.055515811834198</v>
      </c>
      <c r="AP178">
        <v>42.690269840795096</v>
      </c>
      <c r="AQ178">
        <v>41.340358184291603</v>
      </c>
      <c r="AR178">
        <v>40.026737167383601</v>
      </c>
      <c r="AS178">
        <v>38.765806887778297</v>
      </c>
      <c r="AT178">
        <v>37.5694881941197</v>
      </c>
      <c r="AU178">
        <v>36.450140550291103</v>
      </c>
      <c r="AV178">
        <v>35.418490875205698</v>
      </c>
      <c r="AW178">
        <v>34.481026791623201</v>
      </c>
      <c r="AX178">
        <v>33.639251667296499</v>
      </c>
      <c r="AY178">
        <v>32.889561384365301</v>
      </c>
      <c r="AZ178">
        <v>32.222106864079002</v>
      </c>
      <c r="BA178">
        <v>31.618520742610499</v>
      </c>
      <c r="BB178">
        <v>31.0973911835301</v>
      </c>
      <c r="BC178">
        <v>30.5968844761939</v>
      </c>
      <c r="BD178">
        <v>30.088283287362</v>
      </c>
      <c r="BE178">
        <v>29.568094532629502</v>
      </c>
      <c r="BF178">
        <v>29.051013349843501</v>
      </c>
      <c r="BG178">
        <v>28.545733258101599</v>
      </c>
      <c r="BH178">
        <v>28.057968660552302</v>
      </c>
      <c r="BI178">
        <v>27.590720685826899</v>
      </c>
      <c r="BJ178">
        <v>27.1452431785215</v>
      </c>
      <c r="BK178">
        <v>26.722069392236399</v>
      </c>
      <c r="BL178">
        <v>26.3210255746569</v>
      </c>
      <c r="BM178">
        <v>25.9416435308312</v>
      </c>
      <c r="BN178">
        <v>25.583243991135301</v>
      </c>
      <c r="BO178">
        <v>25.2445825749618</v>
      </c>
      <c r="BP178">
        <v>24.923671162598001</v>
      </c>
      <c r="BQ178">
        <v>24.619961407922801</v>
      </c>
      <c r="BR178">
        <v>24.333928182248499</v>
      </c>
      <c r="BS178">
        <v>24.066890267422799</v>
      </c>
      <c r="BT178">
        <v>23.819503145578999</v>
      </c>
      <c r="BU178">
        <v>23.591162628421198</v>
      </c>
      <c r="BV178">
        <v>23.381834795435001</v>
      </c>
      <c r="BW178">
        <v>23.191989916399201</v>
      </c>
      <c r="BX178">
        <v>23.022102003423001</v>
      </c>
      <c r="BY178">
        <v>22.8724451626715</v>
      </c>
      <c r="BZ178">
        <v>22.7426409833955</v>
      </c>
      <c r="CA178">
        <v>22.632049297743301</v>
      </c>
      <c r="CB178">
        <v>22.539745211713502</v>
      </c>
      <c r="CC178">
        <v>22.464549897147698</v>
      </c>
      <c r="CD178">
        <v>22.404373332303599</v>
      </c>
      <c r="CE178">
        <v>22.357212949265701</v>
      </c>
    </row>
    <row r="179" spans="1:83" x14ac:dyDescent="0.3">
      <c r="A179" t="s">
        <v>19</v>
      </c>
      <c r="B179" t="s">
        <v>138</v>
      </c>
      <c r="C179">
        <v>29.999999883081699</v>
      </c>
      <c r="D179">
        <v>27.801527528091398</v>
      </c>
      <c r="E179">
        <v>28.6055670381322</v>
      </c>
      <c r="F179">
        <v>30.0231291286476</v>
      </c>
      <c r="G179">
        <v>31.652797996131302</v>
      </c>
      <c r="H179">
        <v>33.286123003387701</v>
      </c>
      <c r="I179">
        <v>34.7357344414389</v>
      </c>
      <c r="J179">
        <v>35.864891921724897</v>
      </c>
      <c r="K179">
        <v>36.609148689883199</v>
      </c>
      <c r="L179">
        <v>36.968723830173197</v>
      </c>
      <c r="M179">
        <v>36.990265554456997</v>
      </c>
      <c r="N179">
        <v>36.661518122592597</v>
      </c>
      <c r="O179">
        <v>36.0412425715027</v>
      </c>
      <c r="P179">
        <v>35.233150988464601</v>
      </c>
      <c r="Q179">
        <v>34.356937939459797</v>
      </c>
      <c r="R179">
        <v>33.545443706156298</v>
      </c>
      <c r="S179">
        <v>32.742335222912502</v>
      </c>
      <c r="T179">
        <v>32.068709046408799</v>
      </c>
      <c r="U179">
        <v>31.5606602076817</v>
      </c>
      <c r="V179">
        <v>31.2316851069242</v>
      </c>
      <c r="W179">
        <v>31.0454494826113</v>
      </c>
      <c r="X179">
        <v>30.9479507438637</v>
      </c>
      <c r="Y179">
        <v>30.8807463757976</v>
      </c>
      <c r="Z179">
        <v>30.7896547512475</v>
      </c>
      <c r="AA179">
        <v>30.536435994870899</v>
      </c>
      <c r="AB179">
        <v>30.0241853851605</v>
      </c>
      <c r="AC179">
        <v>29.219674277519001</v>
      </c>
      <c r="AD179">
        <v>28.167091225847098</v>
      </c>
      <c r="AE179">
        <v>26.931283833572301</v>
      </c>
      <c r="AF179">
        <v>25.574718972457301</v>
      </c>
      <c r="AG179">
        <v>24.148634482196101</v>
      </c>
      <c r="AH179">
        <v>22.685843496515801</v>
      </c>
      <c r="AI179">
        <v>21.206572443388101</v>
      </c>
      <c r="AJ179">
        <v>19.719289480791701</v>
      </c>
      <c r="AK179">
        <v>18.227939313604001</v>
      </c>
      <c r="AL179">
        <v>16.7374771170008</v>
      </c>
      <c r="AM179">
        <v>15.2526441118059</v>
      </c>
      <c r="AN179">
        <v>13.777695740504299</v>
      </c>
      <c r="AO179">
        <v>12.379399230898899</v>
      </c>
      <c r="AP179">
        <v>11.1041765977371</v>
      </c>
      <c r="AQ179">
        <v>9.9724290755177005</v>
      </c>
      <c r="AR179">
        <v>9.0088634849254206</v>
      </c>
      <c r="AS179">
        <v>8.2159470711884506</v>
      </c>
      <c r="AT179">
        <v>7.5783324874181401</v>
      </c>
      <c r="AU179">
        <v>7.0785723979416204</v>
      </c>
      <c r="AV179">
        <v>6.6995008513293497</v>
      </c>
      <c r="AW179">
        <v>6.4246287637248303</v>
      </c>
      <c r="AX179">
        <v>6.2383816017138303</v>
      </c>
      <c r="AY179">
        <v>6.1261403576854701</v>
      </c>
      <c r="AZ179">
        <v>6.07387179854853</v>
      </c>
      <c r="BA179">
        <v>6.0674322963114804</v>
      </c>
      <c r="BB179">
        <v>5.9400595063307202</v>
      </c>
      <c r="BC179">
        <v>5.6161870404983603</v>
      </c>
      <c r="BD179">
        <v>5.1523748826469697</v>
      </c>
      <c r="BE179">
        <v>4.7103874802336101</v>
      </c>
      <c r="BF179">
        <v>4.3502690059569398</v>
      </c>
      <c r="BG179">
        <v>4.0630735308229999</v>
      </c>
      <c r="BH179">
        <v>3.8353824683909998</v>
      </c>
      <c r="BI179">
        <v>3.6554150269407999</v>
      </c>
      <c r="BJ179">
        <v>3.51345506325071</v>
      </c>
      <c r="BK179">
        <v>3.4016753705842802</v>
      </c>
      <c r="BL179">
        <v>3.31379007642373</v>
      </c>
      <c r="BM179">
        <v>3.2447980372874299</v>
      </c>
      <c r="BN179">
        <v>3.1907305971478399</v>
      </c>
      <c r="BO179">
        <v>3.1483927768902098</v>
      </c>
      <c r="BP179">
        <v>3.1151690159536001</v>
      </c>
      <c r="BQ179">
        <v>3.0891513856672099</v>
      </c>
      <c r="BR179">
        <v>3.0689684541540099</v>
      </c>
      <c r="BS179">
        <v>3.0536701633605601</v>
      </c>
      <c r="BT179">
        <v>3.04246805617298</v>
      </c>
      <c r="BU179">
        <v>3.0346082800326499</v>
      </c>
      <c r="BV179">
        <v>3.02956338473256</v>
      </c>
      <c r="BW179">
        <v>3.02698891944326</v>
      </c>
      <c r="BX179">
        <v>3.02663112515188</v>
      </c>
      <c r="BY179">
        <v>3.0282795135971399</v>
      </c>
      <c r="BZ179">
        <v>3.0316925127078802</v>
      </c>
      <c r="CA179">
        <v>3.0366382780966599</v>
      </c>
      <c r="CB179">
        <v>3.0428834603576602</v>
      </c>
      <c r="CC179">
        <v>3.0501912990795401</v>
      </c>
      <c r="CD179">
        <v>3.0582301798346698</v>
      </c>
      <c r="CE179">
        <v>3.0667072071876098</v>
      </c>
    </row>
    <row r="180" spans="1:83" x14ac:dyDescent="0.3">
      <c r="A180" t="s">
        <v>19</v>
      </c>
      <c r="B180" t="s">
        <v>2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63.457739867477699</v>
      </c>
      <c r="O180">
        <v>130.61021015418501</v>
      </c>
      <c r="P180">
        <v>201.69575863619701</v>
      </c>
      <c r="Q180">
        <v>276.80740439455201</v>
      </c>
      <c r="R180">
        <v>355.54027289382202</v>
      </c>
      <c r="S180">
        <v>439.32833233399401</v>
      </c>
      <c r="T180">
        <v>527.91978245048097</v>
      </c>
      <c r="U180">
        <v>621.59306740048305</v>
      </c>
      <c r="V180">
        <v>720.64296912633995</v>
      </c>
      <c r="W180">
        <v>825.33002005553101</v>
      </c>
      <c r="X180">
        <v>935.85886739098601</v>
      </c>
      <c r="Y180">
        <v>1052.4347462667999</v>
      </c>
      <c r="Z180">
        <v>1175.29876523799</v>
      </c>
      <c r="AA180">
        <v>1304.6794410477401</v>
      </c>
      <c r="AB180">
        <v>1440.7186089407801</v>
      </c>
      <c r="AC180">
        <v>1583.51636738672</v>
      </c>
      <c r="AD180">
        <v>1733.17130599859</v>
      </c>
      <c r="AE180">
        <v>1889.4895869531399</v>
      </c>
      <c r="AF180">
        <v>2051.99058094578</v>
      </c>
      <c r="AG180">
        <v>2220.0758582490298</v>
      </c>
      <c r="AH180">
        <v>2393.5677823313699</v>
      </c>
      <c r="AI180">
        <v>2572.4994324579602</v>
      </c>
      <c r="AJ180">
        <v>2757.4644967304998</v>
      </c>
      <c r="AK180">
        <v>2949.2659565890299</v>
      </c>
      <c r="AL180">
        <v>3148.3576694344301</v>
      </c>
      <c r="AM180">
        <v>3355.1294607110799</v>
      </c>
      <c r="AN180">
        <v>3570.3541034548798</v>
      </c>
      <c r="AO180">
        <v>3794.7885508878398</v>
      </c>
      <c r="AP180">
        <v>4028.8442339527501</v>
      </c>
      <c r="AQ180">
        <v>4272.9122905168797</v>
      </c>
      <c r="AR180">
        <v>4381.4844822622099</v>
      </c>
      <c r="AS180">
        <v>4493.2744461433804</v>
      </c>
      <c r="AT180">
        <v>4608.19991625483</v>
      </c>
      <c r="AU180">
        <v>4725.6168680784804</v>
      </c>
      <c r="AV180">
        <v>4844.5733675639103</v>
      </c>
      <c r="AW180">
        <v>4964.2232511107504</v>
      </c>
      <c r="AX180">
        <v>5084.0799746488001</v>
      </c>
      <c r="AY180">
        <v>5204.2140518114102</v>
      </c>
      <c r="AZ180">
        <v>5325.62677619236</v>
      </c>
      <c r="BA180">
        <v>5450.8801431372203</v>
      </c>
      <c r="BB180">
        <v>5572.8217197683998</v>
      </c>
      <c r="BC180">
        <v>5694.1498277893097</v>
      </c>
      <c r="BD180">
        <v>5814.5095485786796</v>
      </c>
      <c r="BE180">
        <v>5933.6211780575204</v>
      </c>
      <c r="BF180">
        <v>6051.2919789612797</v>
      </c>
      <c r="BG180">
        <v>6167.54545583442</v>
      </c>
      <c r="BH180">
        <v>6282.3910104946999</v>
      </c>
      <c r="BI180">
        <v>6395.9908242989104</v>
      </c>
      <c r="BJ180">
        <v>6508.6057976904503</v>
      </c>
      <c r="BK180">
        <v>6620.4592238416599</v>
      </c>
      <c r="BL180">
        <v>6731.7979004693098</v>
      </c>
      <c r="BM180">
        <v>6842.8380693823701</v>
      </c>
      <c r="BN180">
        <v>6953.7748182998503</v>
      </c>
      <c r="BO180">
        <v>7064.9066549363097</v>
      </c>
      <c r="BP180">
        <v>7176.7248242708301</v>
      </c>
      <c r="BQ180">
        <v>7289.3045408457001</v>
      </c>
      <c r="BR180">
        <v>7402.3778528541097</v>
      </c>
      <c r="BS180">
        <v>7515.3500953213497</v>
      </c>
      <c r="BT180">
        <v>7627.7535278127998</v>
      </c>
      <c r="BU180">
        <v>7739.4776789695197</v>
      </c>
      <c r="BV180">
        <v>7850.2075878957803</v>
      </c>
      <c r="BW180">
        <v>7959.4261546136204</v>
      </c>
      <c r="BX180">
        <v>8066.5739709649797</v>
      </c>
      <c r="BY180">
        <v>8171.1268856085599</v>
      </c>
      <c r="BZ180">
        <v>8272.7746385575192</v>
      </c>
      <c r="CA180">
        <v>8371.3033384573191</v>
      </c>
      <c r="CB180">
        <v>8466.6166166757303</v>
      </c>
      <c r="CC180">
        <v>8558.7356273027508</v>
      </c>
      <c r="CD180">
        <v>8648.0646485029793</v>
      </c>
      <c r="CE180">
        <v>8735.0244116221802</v>
      </c>
    </row>
    <row r="181" spans="1:83" x14ac:dyDescent="0.3">
      <c r="A181" t="s">
        <v>19</v>
      </c>
      <c r="B181" t="s">
        <v>3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23.053713778113099</v>
      </c>
      <c r="O181">
        <v>46.820039138769403</v>
      </c>
      <c r="P181">
        <v>70.854318094878394</v>
      </c>
      <c r="Q181">
        <v>94.933256066406202</v>
      </c>
      <c r="R181">
        <v>119.059960718456</v>
      </c>
      <c r="S181">
        <v>143.439528108888</v>
      </c>
      <c r="T181">
        <v>168.47664113136301</v>
      </c>
      <c r="U181">
        <v>194.70697211149701</v>
      </c>
      <c r="V181">
        <v>222.72253152966601</v>
      </c>
      <c r="W181">
        <v>252.986776207357</v>
      </c>
      <c r="X181">
        <v>285.58653651507501</v>
      </c>
      <c r="Y181">
        <v>320.35410475787802</v>
      </c>
      <c r="Z181">
        <v>356.888444207867</v>
      </c>
      <c r="AA181">
        <v>394.143915467353</v>
      </c>
      <c r="AB181">
        <v>429.94187220644102</v>
      </c>
      <c r="AC181">
        <v>462.38668022304398</v>
      </c>
      <c r="AD181">
        <v>490.24874301687402</v>
      </c>
      <c r="AE181">
        <v>513.23086310783196</v>
      </c>
      <c r="AF181">
        <v>531.30207809447802</v>
      </c>
      <c r="AG181">
        <v>544.59524889304396</v>
      </c>
      <c r="AH181">
        <v>553.28955226478502</v>
      </c>
      <c r="AI181">
        <v>557.53085705201397</v>
      </c>
      <c r="AJ181">
        <v>557.3905869381</v>
      </c>
      <c r="AK181">
        <v>552.85977248023801</v>
      </c>
      <c r="AL181">
        <v>543.86664178858302</v>
      </c>
      <c r="AM181">
        <v>530.31062431059104</v>
      </c>
      <c r="AN181">
        <v>512.11325842924896</v>
      </c>
      <c r="AO181">
        <v>490.17125075403999</v>
      </c>
      <c r="AP181">
        <v>467.04406746785003</v>
      </c>
      <c r="AQ181">
        <v>444.43658114260501</v>
      </c>
      <c r="AR181">
        <v>410.23352714365302</v>
      </c>
      <c r="AS181">
        <v>381.704861891554</v>
      </c>
      <c r="AT181">
        <v>358.92947948062198</v>
      </c>
      <c r="AU181">
        <v>341.58442840134597</v>
      </c>
      <c r="AV181">
        <v>329.24417057900598</v>
      </c>
      <c r="AW181">
        <v>321.45316809025297</v>
      </c>
      <c r="AX181">
        <v>317.75329414302098</v>
      </c>
      <c r="AY181">
        <v>317.69755396756602</v>
      </c>
      <c r="AZ181">
        <v>320.85564487477598</v>
      </c>
      <c r="BA181">
        <v>326.81719326632401</v>
      </c>
      <c r="BB181">
        <v>331.735832328475</v>
      </c>
      <c r="BC181">
        <v>326.31824478784</v>
      </c>
      <c r="BD181">
        <v>310.39689652332697</v>
      </c>
      <c r="BE181">
        <v>289.43607352331298</v>
      </c>
      <c r="BF181">
        <v>271.20232109752902</v>
      </c>
      <c r="BG181">
        <v>256.76123941800199</v>
      </c>
      <c r="BH181">
        <v>245.63242901818501</v>
      </c>
      <c r="BI181">
        <v>237.25344769212799</v>
      </c>
      <c r="BJ181">
        <v>231.129810348201</v>
      </c>
      <c r="BK181">
        <v>226.845531232442</v>
      </c>
      <c r="BL181">
        <v>224.05620615090899</v>
      </c>
      <c r="BM181">
        <v>222.479506798605</v>
      </c>
      <c r="BN181">
        <v>221.88559833807</v>
      </c>
      <c r="BO181">
        <v>222.08837924635301</v>
      </c>
      <c r="BP181">
        <v>222.93801926818699</v>
      </c>
      <c r="BQ181">
        <v>224.31460589014699</v>
      </c>
      <c r="BR181">
        <v>226.12196960712899</v>
      </c>
      <c r="BS181">
        <v>228.28231229811001</v>
      </c>
      <c r="BT181">
        <v>230.731822835256</v>
      </c>
      <c r="BU181">
        <v>233.41778611291201</v>
      </c>
      <c r="BV181">
        <v>236.29667741403799</v>
      </c>
      <c r="BW181">
        <v>239.33203448194701</v>
      </c>
      <c r="BX181">
        <v>242.49254976810599</v>
      </c>
      <c r="BY181">
        <v>245.75070625225601</v>
      </c>
      <c r="BZ181">
        <v>249.08191325355901</v>
      </c>
      <c r="CA181">
        <v>252.46414214613199</v>
      </c>
      <c r="CB181">
        <v>255.87765537170199</v>
      </c>
      <c r="CC181">
        <v>259.30486539671699</v>
      </c>
      <c r="CD181">
        <v>262.730386767006</v>
      </c>
      <c r="CE181">
        <v>266.14145887551302</v>
      </c>
    </row>
    <row r="182" spans="1:83" x14ac:dyDescent="0.3">
      <c r="A182" t="s">
        <v>19</v>
      </c>
      <c r="B182" t="s">
        <v>4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</row>
    <row r="183" spans="1:83" x14ac:dyDescent="0.3">
      <c r="A183" t="s">
        <v>19</v>
      </c>
      <c r="B183" t="s">
        <v>5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</row>
    <row r="184" spans="1:83" x14ac:dyDescent="0.3">
      <c r="A184" t="s">
        <v>19</v>
      </c>
      <c r="B184" t="s">
        <v>6</v>
      </c>
      <c r="C184">
        <v>48.240777599326002</v>
      </c>
      <c r="D184">
        <v>50.873321073676699</v>
      </c>
      <c r="E184">
        <v>63.561068419490198</v>
      </c>
      <c r="F184">
        <v>77.670019743748696</v>
      </c>
      <c r="G184">
        <v>90.628583777849997</v>
      </c>
      <c r="H184">
        <v>100.534046555053</v>
      </c>
      <c r="I184">
        <v>106.285530775781</v>
      </c>
      <c r="J184">
        <v>107.90517141330901</v>
      </c>
      <c r="K184">
        <v>106.34686097835301</v>
      </c>
      <c r="L184">
        <v>102.972933952087</v>
      </c>
      <c r="M184">
        <v>99.074083124913997</v>
      </c>
      <c r="N184">
        <v>95.469068444566602</v>
      </c>
      <c r="O184">
        <v>92.797845259143401</v>
      </c>
      <c r="P184">
        <v>91.658821175883403</v>
      </c>
      <c r="Q184">
        <v>92.375996815048694</v>
      </c>
      <c r="R184">
        <v>95.021347428668605</v>
      </c>
      <c r="S184">
        <v>99.609452539688306</v>
      </c>
      <c r="T184">
        <v>106.211592837325</v>
      </c>
      <c r="U184">
        <v>114.677108433157</v>
      </c>
      <c r="V184">
        <v>124.712700602712</v>
      </c>
      <c r="W184">
        <v>135.42426965441999</v>
      </c>
      <c r="X184">
        <v>145.62318642348299</v>
      </c>
      <c r="Y184">
        <v>154.757527697575</v>
      </c>
      <c r="Z184">
        <v>162.50688318941701</v>
      </c>
      <c r="AA184">
        <v>167.068645957077</v>
      </c>
      <c r="AB184">
        <v>166.564834300135</v>
      </c>
      <c r="AC184">
        <v>162.052822529152</v>
      </c>
      <c r="AD184">
        <v>155.45594876657299</v>
      </c>
      <c r="AE184">
        <v>148.541677967482</v>
      </c>
      <c r="AF184">
        <v>141.73979855351001</v>
      </c>
      <c r="AG184">
        <v>135.14900475437599</v>
      </c>
      <c r="AH184">
        <v>128.67109755794101</v>
      </c>
      <c r="AI184">
        <v>122.116159987915</v>
      </c>
      <c r="AJ184">
        <v>115.275247967399</v>
      </c>
      <c r="AK184">
        <v>107.968699923511</v>
      </c>
      <c r="AL184">
        <v>100.07020130853</v>
      </c>
      <c r="AM184">
        <v>91.519816213758901</v>
      </c>
      <c r="AN184">
        <v>82.338522508123702</v>
      </c>
      <c r="AO184">
        <v>74.187531876639895</v>
      </c>
      <c r="AP184">
        <v>68.727504717336004</v>
      </c>
      <c r="AQ184">
        <v>65.266157938750993</v>
      </c>
      <c r="AR184">
        <v>63.419747582630499</v>
      </c>
      <c r="AS184">
        <v>62.923992439052498</v>
      </c>
      <c r="AT184">
        <v>63.494892254320099</v>
      </c>
      <c r="AU184">
        <v>64.929072527772703</v>
      </c>
      <c r="AV184">
        <v>67.075300951347401</v>
      </c>
      <c r="AW184">
        <v>69.813990060694806</v>
      </c>
      <c r="AX184">
        <v>73.044767612379403</v>
      </c>
      <c r="AY184">
        <v>76.679974534148101</v>
      </c>
      <c r="AZ184">
        <v>80.639032408901102</v>
      </c>
      <c r="BA184">
        <v>84.847961110349999</v>
      </c>
      <c r="BB184">
        <v>87.245547671283205</v>
      </c>
      <c r="BC184">
        <v>86.224525391664102</v>
      </c>
      <c r="BD184">
        <v>82.759852098738406</v>
      </c>
      <c r="BE184">
        <v>79.1467234898642</v>
      </c>
      <c r="BF184">
        <v>76.672718184608499</v>
      </c>
      <c r="BG184">
        <v>75.010386817213501</v>
      </c>
      <c r="BH184">
        <v>73.957185663770403</v>
      </c>
      <c r="BI184">
        <v>73.369742412631794</v>
      </c>
      <c r="BJ184">
        <v>73.143190530735495</v>
      </c>
      <c r="BK184">
        <v>73.199466138613701</v>
      </c>
      <c r="BL184">
        <v>73.4796007413822</v>
      </c>
      <c r="BM184">
        <v>73.938548205056605</v>
      </c>
      <c r="BN184">
        <v>74.541546139384707</v>
      </c>
      <c r="BO184">
        <v>75.261576547378496</v>
      </c>
      <c r="BP184">
        <v>76.0776879375112</v>
      </c>
      <c r="BQ184">
        <v>76.973726217701298</v>
      </c>
      <c r="BR184">
        <v>77.936804144555097</v>
      </c>
      <c r="BS184">
        <v>78.956143048505993</v>
      </c>
      <c r="BT184">
        <v>80.022269135543596</v>
      </c>
      <c r="BU184">
        <v>81.126878217933694</v>
      </c>
      <c r="BV184">
        <v>82.262869384451605</v>
      </c>
      <c r="BW184">
        <v>83.423853086764893</v>
      </c>
      <c r="BX184">
        <v>84.603761077590704</v>
      </c>
      <c r="BY184">
        <v>85.796696405206404</v>
      </c>
      <c r="BZ184">
        <v>86.996941929022</v>
      </c>
      <c r="CA184">
        <v>88.199135841625704</v>
      </c>
      <c r="CB184">
        <v>89.398334592644005</v>
      </c>
      <c r="CC184">
        <v>90.590096999533003</v>
      </c>
      <c r="CD184">
        <v>91.770636896472098</v>
      </c>
      <c r="CE184">
        <v>92.937150460114296</v>
      </c>
    </row>
    <row r="185" spans="1:83" x14ac:dyDescent="0.3">
      <c r="A185" t="s">
        <v>19</v>
      </c>
      <c r="B185" t="s">
        <v>148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48.039037450428602</v>
      </c>
      <c r="BC185">
        <v>95.2795277185907</v>
      </c>
      <c r="BD185">
        <v>136.973944575236</v>
      </c>
      <c r="BE185">
        <v>131.01174225033299</v>
      </c>
      <c r="BF185">
        <v>126.929440016138</v>
      </c>
      <c r="BG185">
        <v>124.187482471002</v>
      </c>
      <c r="BH185">
        <v>122.45159200540699</v>
      </c>
      <c r="BI185">
        <v>121.485066034802</v>
      </c>
      <c r="BJ185">
        <v>121.11474513651601</v>
      </c>
      <c r="BK185">
        <v>121.21170993709799</v>
      </c>
      <c r="BL185">
        <v>121.678565871605</v>
      </c>
      <c r="BM185">
        <v>122.44090585309</v>
      </c>
      <c r="BN185">
        <v>123.44130402169</v>
      </c>
      <c r="BO185">
        <v>124.635129477888</v>
      </c>
      <c r="BP185">
        <v>125.98777724262</v>
      </c>
      <c r="BQ185">
        <v>127.47255914496</v>
      </c>
      <c r="BR185">
        <v>129.068174878793</v>
      </c>
      <c r="BS185">
        <v>130.75680035818101</v>
      </c>
      <c r="BT185">
        <v>132.52276987640499</v>
      </c>
      <c r="BU185">
        <v>134.35235643412</v>
      </c>
      <c r="BV185">
        <v>136.233815822472</v>
      </c>
      <c r="BW185">
        <v>138.15657213678799</v>
      </c>
      <c r="BX185">
        <v>140.110576669918</v>
      </c>
      <c r="BY185">
        <v>142.08606360535401</v>
      </c>
      <c r="BZ185">
        <v>144.07356881330099</v>
      </c>
      <c r="CA185">
        <v>146.06421901258099</v>
      </c>
      <c r="CB185">
        <v>148.04983531575101</v>
      </c>
      <c r="CC185">
        <v>150.023074402329</v>
      </c>
      <c r="CD185">
        <v>151.977685213087</v>
      </c>
      <c r="CE185">
        <v>153.90903836523</v>
      </c>
    </row>
    <row r="186" spans="1:83" x14ac:dyDescent="0.3">
      <c r="A186" t="s">
        <v>19</v>
      </c>
      <c r="B186" t="s">
        <v>149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14.2956556634112</v>
      </c>
      <c r="BC186">
        <v>26.544152086750401</v>
      </c>
      <c r="BD186">
        <v>35.625329376801602</v>
      </c>
      <c r="BE186">
        <v>32.866745569094</v>
      </c>
      <c r="BF186">
        <v>31.381618462045498</v>
      </c>
      <c r="BG186">
        <v>30.390358462697002</v>
      </c>
      <c r="BH186">
        <v>29.723955851092899</v>
      </c>
      <c r="BI186">
        <v>29.2984409771698</v>
      </c>
      <c r="BJ186">
        <v>29.05711690963</v>
      </c>
      <c r="BK186">
        <v>28.9590357553788</v>
      </c>
      <c r="BL186">
        <v>28.9736846954386</v>
      </c>
      <c r="BM186">
        <v>29.078030733360301</v>
      </c>
      <c r="BN186">
        <v>29.2544237862332</v>
      </c>
      <c r="BO186">
        <v>29.4889252457589</v>
      </c>
      <c r="BP186">
        <v>29.770239891260601</v>
      </c>
      <c r="BQ186">
        <v>30.090440869437899</v>
      </c>
      <c r="BR186">
        <v>30.443906199845699</v>
      </c>
      <c r="BS186">
        <v>30.8266580588034</v>
      </c>
      <c r="BT186">
        <v>31.234930009708201</v>
      </c>
      <c r="BU186">
        <v>31.6646718978016</v>
      </c>
      <c r="BV186">
        <v>32.112901233675103</v>
      </c>
      <c r="BW186">
        <v>32.577383264358502</v>
      </c>
      <c r="BX186">
        <v>33.056057240126897</v>
      </c>
      <c r="BY186">
        <v>33.546809031106797</v>
      </c>
      <c r="BZ186">
        <v>34.0471018571088</v>
      </c>
      <c r="CA186">
        <v>34.554377119191003</v>
      </c>
      <c r="CB186">
        <v>35.066043608334297</v>
      </c>
      <c r="CC186">
        <v>35.579534989686003</v>
      </c>
      <c r="CD186">
        <v>36.091801096260603</v>
      </c>
      <c r="CE186">
        <v>36.600359080358302</v>
      </c>
    </row>
    <row r="187" spans="1:83" x14ac:dyDescent="0.3">
      <c r="A187" t="s">
        <v>19</v>
      </c>
      <c r="B187" t="s">
        <v>134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29.758414036007501</v>
      </c>
      <c r="BC187">
        <v>27.859239778296299</v>
      </c>
      <c r="BD187">
        <v>26.008836561784001</v>
      </c>
      <c r="BE187">
        <v>25.086870080922399</v>
      </c>
      <c r="BF187">
        <v>24.723672032316198</v>
      </c>
      <c r="BG187">
        <v>24.471354002842499</v>
      </c>
      <c r="BH187">
        <v>24.2740460653059</v>
      </c>
      <c r="BI187">
        <v>24.116907479620998</v>
      </c>
      <c r="BJ187">
        <v>23.991395000565699</v>
      </c>
      <c r="BK187">
        <v>23.891285561772001</v>
      </c>
      <c r="BL187">
        <v>23.811658600588402</v>
      </c>
      <c r="BM187">
        <v>23.748624310448498</v>
      </c>
      <c r="BN187">
        <v>23.699056015394099</v>
      </c>
      <c r="BO187">
        <v>23.660203482991999</v>
      </c>
      <c r="BP187">
        <v>23.629466717180598</v>
      </c>
      <c r="BQ187">
        <v>23.605426196252399</v>
      </c>
      <c r="BR187">
        <v>23.587461609676801</v>
      </c>
      <c r="BS187">
        <v>23.575567752009999</v>
      </c>
      <c r="BT187">
        <v>23.569481711587301</v>
      </c>
      <c r="BU187">
        <v>23.568378507249001</v>
      </c>
      <c r="BV187">
        <v>23.5719017630114</v>
      </c>
      <c r="BW187">
        <v>23.580046001795498</v>
      </c>
      <c r="BX187">
        <v>23.5928350491359</v>
      </c>
      <c r="BY187">
        <v>23.610203689141201</v>
      </c>
      <c r="BZ187">
        <v>23.631747403459599</v>
      </c>
      <c r="CA187">
        <v>23.6569759197595</v>
      </c>
      <c r="CB187">
        <v>23.6852972740887</v>
      </c>
      <c r="CC187">
        <v>23.7160417698611</v>
      </c>
      <c r="CD187">
        <v>23.748092389785</v>
      </c>
      <c r="CE187">
        <v>23.7805131323768</v>
      </c>
    </row>
    <row r="188" spans="1:83" x14ac:dyDescent="0.3">
      <c r="A188" t="s">
        <v>19</v>
      </c>
      <c r="B188" t="s">
        <v>9</v>
      </c>
      <c r="C188">
        <v>9745.9359999999997</v>
      </c>
      <c r="D188">
        <v>9985.4879999999994</v>
      </c>
      <c r="E188">
        <v>10231.888000000001</v>
      </c>
      <c r="F188">
        <v>10486.495999999999</v>
      </c>
      <c r="G188">
        <v>10750.736000000001</v>
      </c>
      <c r="H188">
        <v>11025.376</v>
      </c>
      <c r="I188">
        <v>11311.072</v>
      </c>
      <c r="J188">
        <v>11608.191999999999</v>
      </c>
      <c r="K188">
        <v>11917.424000000001</v>
      </c>
      <c r="L188">
        <v>12240.72</v>
      </c>
      <c r="M188">
        <v>12580.575999999999</v>
      </c>
      <c r="N188">
        <v>12941.023999999999</v>
      </c>
      <c r="O188">
        <v>13318.4</v>
      </c>
      <c r="P188">
        <v>13712.016</v>
      </c>
      <c r="Q188">
        <v>14114.464</v>
      </c>
      <c r="R188">
        <v>14503.951999999999</v>
      </c>
      <c r="S188">
        <v>14935.727999999999</v>
      </c>
      <c r="T188">
        <v>15384.352000000001</v>
      </c>
      <c r="U188">
        <v>15850.624</v>
      </c>
      <c r="V188">
        <v>16335.36</v>
      </c>
      <c r="W188">
        <v>16838.351999999999</v>
      </c>
      <c r="X188">
        <v>17358.432000000001</v>
      </c>
      <c r="Y188">
        <v>17894.831999999999</v>
      </c>
      <c r="Z188">
        <v>18447.583999999999</v>
      </c>
      <c r="AA188">
        <v>19016.527999999998</v>
      </c>
      <c r="AB188">
        <v>19600.367999999999</v>
      </c>
      <c r="AC188">
        <v>20197.599999999999</v>
      </c>
      <c r="AD188">
        <v>20807.056</v>
      </c>
      <c r="AE188">
        <v>21424.511999999999</v>
      </c>
      <c r="AF188">
        <v>22043.552</v>
      </c>
      <c r="AG188">
        <v>22657.84</v>
      </c>
      <c r="AH188">
        <v>23266.335999999999</v>
      </c>
      <c r="AI188">
        <v>23870.144</v>
      </c>
      <c r="AJ188">
        <v>24475.151999999998</v>
      </c>
      <c r="AK188">
        <v>25088.047999999999</v>
      </c>
      <c r="AL188">
        <v>25711.599999999999</v>
      </c>
      <c r="AM188">
        <v>26347.648000000001</v>
      </c>
      <c r="AN188">
        <v>27000.655999999999</v>
      </c>
      <c r="AO188">
        <v>27674.335999999999</v>
      </c>
      <c r="AP188">
        <v>28369.455999999998</v>
      </c>
      <c r="AQ188">
        <v>29086.544000000002</v>
      </c>
      <c r="AR188">
        <v>29825.616000000002</v>
      </c>
      <c r="AS188">
        <v>30586.592000000001</v>
      </c>
      <c r="AT188">
        <v>31368.912</v>
      </c>
      <c r="AU188">
        <v>32168.191999999999</v>
      </c>
      <c r="AV188">
        <v>32977.951999999997</v>
      </c>
      <c r="AW188">
        <v>33792.432000000001</v>
      </c>
      <c r="AX188">
        <v>34608.32</v>
      </c>
      <c r="AY188">
        <v>35426.095999999998</v>
      </c>
      <c r="AZ188">
        <v>36252.576000000001</v>
      </c>
      <c r="BA188">
        <v>37105.199999999997</v>
      </c>
      <c r="BB188">
        <v>37935.279999999999</v>
      </c>
      <c r="BC188">
        <v>38761.184000000001</v>
      </c>
      <c r="BD188">
        <v>39580.495999999999</v>
      </c>
      <c r="BE188">
        <v>40391.311999999998</v>
      </c>
      <c r="BF188">
        <v>41192.32</v>
      </c>
      <c r="BG188">
        <v>41983.68</v>
      </c>
      <c r="BH188">
        <v>42765.455999999998</v>
      </c>
      <c r="BI188">
        <v>43538.752</v>
      </c>
      <c r="BJ188">
        <v>44305.343999999997</v>
      </c>
      <c r="BK188">
        <v>45066.752</v>
      </c>
      <c r="BL188">
        <v>45824.656000000003</v>
      </c>
      <c r="BM188">
        <v>46580.527999999998</v>
      </c>
      <c r="BN188">
        <v>47335.696000000004</v>
      </c>
      <c r="BO188">
        <v>48092.192000000003</v>
      </c>
      <c r="BP188">
        <v>48853.36</v>
      </c>
      <c r="BQ188">
        <v>49619.712</v>
      </c>
      <c r="BR188">
        <v>50389.423999999999</v>
      </c>
      <c r="BS188">
        <v>51158.447999999997</v>
      </c>
      <c r="BT188">
        <v>51923.6</v>
      </c>
      <c r="BU188">
        <v>52684.127999999997</v>
      </c>
      <c r="BV188">
        <v>53437.887999999999</v>
      </c>
      <c r="BW188">
        <v>54181.36</v>
      </c>
      <c r="BX188">
        <v>54910.735999999997</v>
      </c>
      <c r="BY188">
        <v>55622.447999999997</v>
      </c>
      <c r="BZ188">
        <v>56314.383999999998</v>
      </c>
      <c r="CA188">
        <v>56985.088000000003</v>
      </c>
      <c r="CB188">
        <v>57633.904000000002</v>
      </c>
      <c r="CC188">
        <v>58260.976000000002</v>
      </c>
      <c r="CD188">
        <v>58869.055999999997</v>
      </c>
      <c r="CE188">
        <v>59461.008000000002</v>
      </c>
    </row>
    <row r="189" spans="1:83" x14ac:dyDescent="0.3">
      <c r="A189" t="s">
        <v>20</v>
      </c>
      <c r="B189" t="s">
        <v>1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</row>
    <row r="190" spans="1:83" x14ac:dyDescent="0.3">
      <c r="A190" t="s">
        <v>20</v>
      </c>
      <c r="B190" t="s">
        <v>137</v>
      </c>
      <c r="C190" s="114">
        <v>0</v>
      </c>
      <c r="D190" s="114">
        <v>0</v>
      </c>
      <c r="E190" s="114">
        <v>0</v>
      </c>
      <c r="F190" s="114">
        <v>0</v>
      </c>
      <c r="G190" s="114">
        <v>0</v>
      </c>
      <c r="H190" s="114">
        <v>0</v>
      </c>
      <c r="I190" s="114">
        <v>0</v>
      </c>
      <c r="J190" s="114">
        <v>0</v>
      </c>
      <c r="K190" s="114">
        <v>0</v>
      </c>
      <c r="L190" s="114">
        <v>0</v>
      </c>
      <c r="M190" s="114">
        <v>0</v>
      </c>
      <c r="N190" s="114">
        <v>0</v>
      </c>
      <c r="O190" s="114">
        <v>0</v>
      </c>
      <c r="P190" s="114">
        <v>0</v>
      </c>
      <c r="Q190" s="114">
        <v>0</v>
      </c>
      <c r="R190" s="114">
        <v>0</v>
      </c>
      <c r="S190" s="114">
        <v>0</v>
      </c>
      <c r="T190" s="114">
        <v>0</v>
      </c>
      <c r="U190" s="114">
        <v>0</v>
      </c>
      <c r="V190" s="114">
        <v>0</v>
      </c>
      <c r="W190" s="114">
        <v>0</v>
      </c>
      <c r="X190" s="114">
        <v>0</v>
      </c>
      <c r="Y190" s="114">
        <v>0</v>
      </c>
      <c r="Z190" s="114">
        <v>0</v>
      </c>
      <c r="AA190" s="114">
        <v>0</v>
      </c>
      <c r="AB190" s="114">
        <v>0</v>
      </c>
      <c r="AC190" s="114">
        <v>0</v>
      </c>
      <c r="AD190" s="114">
        <v>0</v>
      </c>
      <c r="AE190" s="114">
        <v>0</v>
      </c>
      <c r="AF190" s="114">
        <v>0</v>
      </c>
      <c r="AG190" s="114">
        <v>0</v>
      </c>
      <c r="AH190" s="114">
        <v>0</v>
      </c>
      <c r="AI190" s="114">
        <v>0</v>
      </c>
      <c r="AJ190" s="114">
        <v>0</v>
      </c>
      <c r="AK190" s="114">
        <v>0</v>
      </c>
      <c r="AL190" s="114">
        <v>0</v>
      </c>
      <c r="AM190" s="114">
        <v>0</v>
      </c>
      <c r="AN190" s="114">
        <v>0</v>
      </c>
      <c r="AO190" s="114">
        <v>0</v>
      </c>
      <c r="AP190" s="114">
        <v>0</v>
      </c>
      <c r="AQ190" s="114">
        <v>0</v>
      </c>
      <c r="AR190" s="114">
        <v>0</v>
      </c>
      <c r="AS190" s="114">
        <v>0</v>
      </c>
      <c r="AT190" s="114">
        <v>0</v>
      </c>
      <c r="AU190" s="114">
        <v>0</v>
      </c>
      <c r="AV190" s="114">
        <v>0</v>
      </c>
      <c r="AW190" s="114">
        <v>0</v>
      </c>
      <c r="AX190" s="114">
        <v>0</v>
      </c>
      <c r="AY190" s="114">
        <v>0</v>
      </c>
      <c r="AZ190" s="114">
        <v>0</v>
      </c>
      <c r="BA190" s="114">
        <v>0</v>
      </c>
      <c r="BB190" s="114">
        <v>0</v>
      </c>
      <c r="BC190" s="114">
        <v>0</v>
      </c>
      <c r="BD190" s="114">
        <v>0</v>
      </c>
      <c r="BE190" s="114">
        <v>0</v>
      </c>
      <c r="BF190" s="114">
        <v>0</v>
      </c>
      <c r="BG190" s="114">
        <v>0</v>
      </c>
      <c r="BH190" s="114">
        <v>0</v>
      </c>
      <c r="BI190" s="114">
        <v>0</v>
      </c>
      <c r="BJ190" s="114">
        <v>0</v>
      </c>
      <c r="BK190" s="114">
        <v>0</v>
      </c>
      <c r="BL190" s="114">
        <v>0</v>
      </c>
      <c r="BM190" s="114">
        <v>0</v>
      </c>
      <c r="BN190" s="114">
        <v>0</v>
      </c>
      <c r="BO190" s="114">
        <v>0</v>
      </c>
      <c r="BP190" s="114">
        <v>0</v>
      </c>
      <c r="BQ190" s="114">
        <v>0</v>
      </c>
      <c r="BR190" s="114">
        <v>0</v>
      </c>
      <c r="BS190" s="114">
        <v>0</v>
      </c>
      <c r="BT190" s="114">
        <v>0</v>
      </c>
      <c r="BU190" s="114">
        <v>0</v>
      </c>
      <c r="BV190" s="114">
        <v>0</v>
      </c>
      <c r="BW190" s="114">
        <v>0</v>
      </c>
      <c r="BX190" s="114">
        <v>0</v>
      </c>
      <c r="BY190" s="114">
        <v>0</v>
      </c>
      <c r="BZ190" s="114">
        <v>0</v>
      </c>
      <c r="CA190" s="114">
        <v>0</v>
      </c>
      <c r="CB190" s="114">
        <v>0</v>
      </c>
      <c r="CC190" s="114">
        <v>0</v>
      </c>
      <c r="CD190" s="114">
        <v>0</v>
      </c>
      <c r="CE190" s="114">
        <v>0</v>
      </c>
    </row>
    <row r="191" spans="1:83" x14ac:dyDescent="0.3">
      <c r="A191" t="s">
        <v>20</v>
      </c>
      <c r="B191" t="s">
        <v>129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</row>
    <row r="192" spans="1:83" x14ac:dyDescent="0.3">
      <c r="A192" t="s">
        <v>20</v>
      </c>
      <c r="B192" t="s">
        <v>130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</row>
    <row r="193" spans="1:83" x14ac:dyDescent="0.3">
      <c r="A193" t="s">
        <v>20</v>
      </c>
      <c r="B193" t="s">
        <v>131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</row>
    <row r="194" spans="1:83" x14ac:dyDescent="0.3">
      <c r="A194" t="s">
        <v>20</v>
      </c>
      <c r="B194" t="s">
        <v>132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</row>
    <row r="195" spans="1:83" x14ac:dyDescent="0.3">
      <c r="A195" t="s">
        <v>20</v>
      </c>
      <c r="B195" t="s">
        <v>133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</row>
    <row r="196" spans="1:83" x14ac:dyDescent="0.3">
      <c r="A196" t="s">
        <v>20</v>
      </c>
      <c r="B196" t="s">
        <v>138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</row>
    <row r="197" spans="1:83" x14ac:dyDescent="0.3">
      <c r="A197" t="s">
        <v>20</v>
      </c>
      <c r="B197" t="s">
        <v>2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</row>
    <row r="198" spans="1:83" x14ac:dyDescent="0.3">
      <c r="A198" t="s">
        <v>20</v>
      </c>
      <c r="B198" t="s">
        <v>3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</row>
    <row r="199" spans="1:83" x14ac:dyDescent="0.3">
      <c r="A199" t="s">
        <v>20</v>
      </c>
      <c r="B199" t="s">
        <v>4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</row>
    <row r="200" spans="1:83" x14ac:dyDescent="0.3">
      <c r="A200" t="s">
        <v>20</v>
      </c>
      <c r="B200" t="s">
        <v>5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</row>
    <row r="201" spans="1:83" x14ac:dyDescent="0.3">
      <c r="A201" t="s">
        <v>20</v>
      </c>
      <c r="B201" t="s">
        <v>6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</row>
    <row r="202" spans="1:83" x14ac:dyDescent="0.3">
      <c r="A202" t="s">
        <v>20</v>
      </c>
      <c r="B202" t="s">
        <v>148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</row>
    <row r="203" spans="1:83" x14ac:dyDescent="0.3">
      <c r="A203" t="s">
        <v>20</v>
      </c>
      <c r="B203" t="s">
        <v>149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</row>
    <row r="204" spans="1:83" x14ac:dyDescent="0.3">
      <c r="A204" t="s">
        <v>20</v>
      </c>
      <c r="B204" t="s">
        <v>134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</row>
    <row r="205" spans="1:83" x14ac:dyDescent="0.3">
      <c r="A205" t="s">
        <v>20</v>
      </c>
      <c r="B205" t="s">
        <v>9</v>
      </c>
      <c r="C205">
        <v>85276.94</v>
      </c>
      <c r="D205">
        <v>87373.02</v>
      </c>
      <c r="E205">
        <v>89529.02</v>
      </c>
      <c r="F205">
        <v>91756.84</v>
      </c>
      <c r="G205">
        <v>94068.94</v>
      </c>
      <c r="H205">
        <v>96472.04</v>
      </c>
      <c r="I205">
        <v>98971.88</v>
      </c>
      <c r="J205">
        <v>101571.68</v>
      </c>
      <c r="K205">
        <v>104277.46</v>
      </c>
      <c r="L205">
        <v>107106.3</v>
      </c>
      <c r="M205">
        <v>110080.04</v>
      </c>
      <c r="N205">
        <v>113233.96</v>
      </c>
      <c r="O205">
        <v>116536</v>
      </c>
      <c r="P205">
        <v>119980.14</v>
      </c>
      <c r="Q205">
        <v>123501.56</v>
      </c>
      <c r="R205">
        <v>126909.58</v>
      </c>
      <c r="S205">
        <v>130687.62</v>
      </c>
      <c r="T205">
        <v>134613.07999999999</v>
      </c>
      <c r="U205">
        <v>138692.96</v>
      </c>
      <c r="V205">
        <v>142934.39999999999</v>
      </c>
      <c r="W205">
        <v>147335.57999999999</v>
      </c>
      <c r="X205">
        <v>151886.28</v>
      </c>
      <c r="Y205">
        <v>156579.78</v>
      </c>
      <c r="Z205">
        <v>161416.35999999999</v>
      </c>
      <c r="AA205">
        <v>166394.62</v>
      </c>
      <c r="AB205">
        <v>171503.22</v>
      </c>
      <c r="AC205">
        <v>176729</v>
      </c>
      <c r="AD205">
        <v>182061.74</v>
      </c>
      <c r="AE205">
        <v>187464.48</v>
      </c>
      <c r="AF205">
        <v>192881.08</v>
      </c>
      <c r="AG205">
        <v>198256.1</v>
      </c>
      <c r="AH205">
        <v>203580.44</v>
      </c>
      <c r="AI205">
        <v>208863.76</v>
      </c>
      <c r="AJ205">
        <v>214157.58</v>
      </c>
      <c r="AK205">
        <v>219520.42</v>
      </c>
      <c r="AL205">
        <v>224976.5</v>
      </c>
      <c r="AM205">
        <v>230541.92</v>
      </c>
      <c r="AN205">
        <v>236255.74</v>
      </c>
      <c r="AO205">
        <v>242150.44</v>
      </c>
      <c r="AP205">
        <v>248232.74</v>
      </c>
      <c r="AQ205">
        <v>254507.26</v>
      </c>
      <c r="AR205">
        <v>260974.14</v>
      </c>
      <c r="AS205">
        <v>267632.68</v>
      </c>
      <c r="AT205">
        <v>274477.98</v>
      </c>
      <c r="AU205">
        <v>281471.68</v>
      </c>
      <c r="AV205">
        <v>288557.08</v>
      </c>
      <c r="AW205">
        <v>295683.78000000003</v>
      </c>
      <c r="AX205">
        <v>302822.8</v>
      </c>
      <c r="AY205">
        <v>309978.34000000003</v>
      </c>
      <c r="AZ205">
        <v>317210.03999999998</v>
      </c>
      <c r="BA205">
        <v>324670.5</v>
      </c>
      <c r="BB205">
        <v>331933.7</v>
      </c>
      <c r="BC205">
        <v>339160.36</v>
      </c>
      <c r="BD205">
        <v>346329.34</v>
      </c>
      <c r="BE205">
        <v>353423.98</v>
      </c>
      <c r="BF205">
        <v>360432.8</v>
      </c>
      <c r="BG205">
        <v>367357.2</v>
      </c>
      <c r="BH205">
        <v>374197.74</v>
      </c>
      <c r="BI205">
        <v>380964.08</v>
      </c>
      <c r="BJ205">
        <v>387671.76</v>
      </c>
      <c r="BK205">
        <v>394334.08</v>
      </c>
      <c r="BL205">
        <v>400965.74</v>
      </c>
      <c r="BM205">
        <v>407579.62</v>
      </c>
      <c r="BN205">
        <v>414187.34</v>
      </c>
      <c r="BO205">
        <v>420806.68</v>
      </c>
      <c r="BP205">
        <v>427466.9</v>
      </c>
      <c r="BQ205">
        <v>434172.48</v>
      </c>
      <c r="BR205">
        <v>440907.46</v>
      </c>
      <c r="BS205">
        <v>447636.42</v>
      </c>
      <c r="BT205">
        <v>454331.5</v>
      </c>
      <c r="BU205">
        <v>460986.12</v>
      </c>
      <c r="BV205">
        <v>467581.52</v>
      </c>
      <c r="BW205">
        <v>474086.9</v>
      </c>
      <c r="BX205">
        <v>480468.94</v>
      </c>
      <c r="BY205">
        <v>486696.42</v>
      </c>
      <c r="BZ205">
        <v>492750.86</v>
      </c>
      <c r="CA205">
        <v>498619.52</v>
      </c>
      <c r="CB205">
        <v>504296.66</v>
      </c>
      <c r="CC205">
        <v>509783.54</v>
      </c>
      <c r="CD205">
        <v>515104.24</v>
      </c>
      <c r="CE205">
        <v>520283.82</v>
      </c>
    </row>
    <row r="206" spans="1:83" x14ac:dyDescent="0.3">
      <c r="A206" t="s">
        <v>150</v>
      </c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9B9B6-4EB1-42A6-A8E1-61DEB079764C}">
  <sheetPr>
    <tabColor rgb="FF92D050"/>
  </sheetPr>
  <dimension ref="A1:M27"/>
  <sheetViews>
    <sheetView workbookViewId="0">
      <selection activeCell="F25" sqref="F25"/>
    </sheetView>
  </sheetViews>
  <sheetFormatPr defaultColWidth="8.6640625" defaultRowHeight="14.4" x14ac:dyDescent="0.3"/>
  <cols>
    <col min="1" max="1" width="67.6640625" customWidth="1"/>
    <col min="2" max="2" width="44.77734375" customWidth="1"/>
    <col min="3" max="4" width="4.6640625" customWidth="1"/>
    <col min="5" max="5" width="6.44140625" customWidth="1"/>
    <col min="6" max="6" width="5.6640625" customWidth="1"/>
    <col min="7" max="9" width="4.6640625" customWidth="1"/>
    <col min="10" max="26" width="5.33203125" customWidth="1"/>
  </cols>
  <sheetData>
    <row r="1" spans="1:2" x14ac:dyDescent="0.3">
      <c r="A1" s="33" t="s">
        <v>142</v>
      </c>
    </row>
    <row r="3" spans="1:2" x14ac:dyDescent="0.3">
      <c r="A3" s="33" t="s">
        <v>73</v>
      </c>
    </row>
    <row r="4" spans="1:2" x14ac:dyDescent="0.3">
      <c r="A4" t="s">
        <v>143</v>
      </c>
    </row>
    <row r="5" spans="1:2" x14ac:dyDescent="0.3">
      <c r="A5" t="s">
        <v>74</v>
      </c>
    </row>
    <row r="6" spans="1:2" x14ac:dyDescent="0.3">
      <c r="A6" t="s">
        <v>75</v>
      </c>
    </row>
    <row r="8" spans="1:2" x14ac:dyDescent="0.3">
      <c r="A8" t="s">
        <v>125</v>
      </c>
    </row>
    <row r="9" spans="1:2" x14ac:dyDescent="0.3">
      <c r="A9" t="s">
        <v>76</v>
      </c>
    </row>
    <row r="11" spans="1:2" x14ac:dyDescent="0.3">
      <c r="A11" s="33" t="s">
        <v>126</v>
      </c>
    </row>
    <row r="12" spans="1:2" x14ac:dyDescent="0.3">
      <c r="A12" t="s">
        <v>77</v>
      </c>
      <c r="B12" s="34" t="s">
        <v>78</v>
      </c>
    </row>
    <row r="14" spans="1:2" x14ac:dyDescent="0.3">
      <c r="A14" s="33" t="s">
        <v>79</v>
      </c>
      <c r="B14" t="s">
        <v>159</v>
      </c>
    </row>
    <row r="16" spans="1:2" x14ac:dyDescent="0.3">
      <c r="A16" s="33" t="s">
        <v>80</v>
      </c>
      <c r="B16" s="37">
        <v>44021</v>
      </c>
    </row>
    <row r="17" spans="1:13" x14ac:dyDescent="0.3">
      <c r="A17" s="33" t="s">
        <v>145</v>
      </c>
      <c r="B17" s="37" t="s">
        <v>146</v>
      </c>
    </row>
    <row r="19" spans="1:13" x14ac:dyDescent="0.3">
      <c r="A19" s="33" t="s">
        <v>81</v>
      </c>
    </row>
    <row r="20" spans="1:13" x14ac:dyDescent="0.3">
      <c r="A20" s="35" t="s">
        <v>123</v>
      </c>
      <c r="B20" s="35"/>
    </row>
    <row r="21" spans="1:13" x14ac:dyDescent="0.3">
      <c r="A21" t="s">
        <v>141</v>
      </c>
      <c r="M21" s="2"/>
    </row>
    <row r="22" spans="1:13" x14ac:dyDescent="0.3">
      <c r="A22" s="95" t="s">
        <v>124</v>
      </c>
      <c r="B22" s="39"/>
    </row>
    <row r="23" spans="1:13" s="81" customFormat="1" x14ac:dyDescent="0.3">
      <c r="A23" s="116"/>
    </row>
    <row r="25" spans="1:13" x14ac:dyDescent="0.3">
      <c r="A25" s="36" t="s">
        <v>82</v>
      </c>
      <c r="B25" t="s">
        <v>158</v>
      </c>
    </row>
    <row r="26" spans="1:13" x14ac:dyDescent="0.3">
      <c r="A26" s="1"/>
    </row>
    <row r="27" spans="1:13" x14ac:dyDescent="0.3">
      <c r="A27" s="38" t="s">
        <v>109</v>
      </c>
      <c r="B27" t="s">
        <v>144</v>
      </c>
    </row>
  </sheetData>
  <sheetProtection sheet="1" objects="1" scenarios="1"/>
  <hyperlinks>
    <hyperlink ref="B12" r:id="rId1" xr:uid="{5832B6E3-3473-4D4A-9337-280FC94B44F7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9F55-8192-4122-B5DD-838E65B0C3C6}">
  <sheetPr>
    <tabColor rgb="FF92D050"/>
  </sheetPr>
  <dimension ref="A1:E3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3" sqref="A1:XFD1048576"/>
    </sheetView>
  </sheetViews>
  <sheetFormatPr defaultColWidth="8.6640625" defaultRowHeight="14.4" x14ac:dyDescent="0.3"/>
  <cols>
    <col min="1" max="1" width="39.77734375" customWidth="1"/>
    <col min="2" max="2" width="98" customWidth="1"/>
    <col min="3" max="3" width="24.33203125" style="81" customWidth="1"/>
    <col min="4" max="4" width="29.44140625" customWidth="1"/>
    <col min="5" max="5" width="70.44140625" customWidth="1"/>
  </cols>
  <sheetData>
    <row r="1" spans="1:5" x14ac:dyDescent="0.3">
      <c r="A1" s="29" t="s">
        <v>22</v>
      </c>
      <c r="B1" s="29" t="s">
        <v>23</v>
      </c>
      <c r="C1" s="80" t="s">
        <v>41</v>
      </c>
      <c r="D1" s="29" t="s">
        <v>71</v>
      </c>
      <c r="E1" s="29" t="s">
        <v>120</v>
      </c>
    </row>
    <row r="2" spans="1:5" x14ac:dyDescent="0.3">
      <c r="A2" s="30" t="s">
        <v>1</v>
      </c>
      <c r="B2" s="30" t="s">
        <v>24</v>
      </c>
      <c r="C2" s="78" t="s">
        <v>42</v>
      </c>
      <c r="D2" s="30"/>
    </row>
    <row r="3" spans="1:5" x14ac:dyDescent="0.3">
      <c r="A3" s="30" t="s">
        <v>137</v>
      </c>
      <c r="B3" s="30" t="s">
        <v>135</v>
      </c>
      <c r="C3" s="78" t="s">
        <v>139</v>
      </c>
      <c r="D3" s="30"/>
    </row>
    <row r="4" spans="1:5" x14ac:dyDescent="0.3">
      <c r="A4" s="30" t="s">
        <v>129</v>
      </c>
      <c r="B4" s="30" t="s">
        <v>27</v>
      </c>
      <c r="C4" s="78" t="s">
        <v>140</v>
      </c>
    </row>
    <row r="5" spans="1:5" x14ac:dyDescent="0.3">
      <c r="A5" s="30" t="s">
        <v>130</v>
      </c>
      <c r="B5" s="30" t="s">
        <v>26</v>
      </c>
      <c r="C5" s="78" t="s">
        <v>140</v>
      </c>
    </row>
    <row r="6" spans="1:5" x14ac:dyDescent="0.3">
      <c r="A6" s="30" t="s">
        <v>131</v>
      </c>
      <c r="B6" s="30" t="s">
        <v>128</v>
      </c>
      <c r="C6" s="78" t="s">
        <v>140</v>
      </c>
    </row>
    <row r="7" spans="1:5" x14ac:dyDescent="0.3">
      <c r="A7" s="30" t="s">
        <v>132</v>
      </c>
      <c r="B7" s="30" t="s">
        <v>28</v>
      </c>
      <c r="C7" s="78" t="s">
        <v>140</v>
      </c>
    </row>
    <row r="8" spans="1:5" ht="14.55" customHeight="1" x14ac:dyDescent="0.3">
      <c r="A8" s="30" t="s">
        <v>133</v>
      </c>
      <c r="B8" s="78" t="s">
        <v>164</v>
      </c>
      <c r="C8" s="78" t="s">
        <v>140</v>
      </c>
      <c r="D8" s="30" t="s">
        <v>64</v>
      </c>
      <c r="E8" s="30" t="s">
        <v>152</v>
      </c>
    </row>
    <row r="9" spans="1:5" ht="28.8" x14ac:dyDescent="0.3">
      <c r="A9" s="30" t="s">
        <v>138</v>
      </c>
      <c r="B9" s="79" t="s">
        <v>165</v>
      </c>
      <c r="C9" s="78" t="s">
        <v>140</v>
      </c>
      <c r="D9" s="30" t="s">
        <v>63</v>
      </c>
      <c r="E9" s="77" t="s">
        <v>151</v>
      </c>
    </row>
    <row r="10" spans="1:5" x14ac:dyDescent="0.3">
      <c r="A10" s="30" t="s">
        <v>2</v>
      </c>
      <c r="B10" s="30" t="s">
        <v>166</v>
      </c>
      <c r="C10" s="78" t="s">
        <v>42</v>
      </c>
      <c r="D10" s="30" t="s">
        <v>65</v>
      </c>
      <c r="E10" s="78" t="s">
        <v>121</v>
      </c>
    </row>
    <row r="11" spans="1:5" x14ac:dyDescent="0.3">
      <c r="A11" s="30" t="s">
        <v>3</v>
      </c>
      <c r="B11" s="30" t="s">
        <v>29</v>
      </c>
      <c r="C11" s="78" t="s">
        <v>42</v>
      </c>
    </row>
    <row r="12" spans="1:5" x14ac:dyDescent="0.3">
      <c r="A12" s="30" t="s">
        <v>4</v>
      </c>
      <c r="B12" s="30" t="s">
        <v>167</v>
      </c>
      <c r="C12" s="78" t="s">
        <v>42</v>
      </c>
      <c r="D12" s="30" t="s">
        <v>65</v>
      </c>
    </row>
    <row r="13" spans="1:5" x14ac:dyDescent="0.3">
      <c r="A13" s="30" t="s">
        <v>5</v>
      </c>
      <c r="B13" s="30" t="s">
        <v>168</v>
      </c>
      <c r="C13" s="78" t="s">
        <v>42</v>
      </c>
    </row>
    <row r="14" spans="1:5" x14ac:dyDescent="0.3">
      <c r="A14" s="30" t="s">
        <v>6</v>
      </c>
      <c r="B14" s="30" t="s">
        <v>66</v>
      </c>
      <c r="C14" s="78" t="s">
        <v>42</v>
      </c>
      <c r="D14" s="30" t="s">
        <v>67</v>
      </c>
    </row>
    <row r="15" spans="1:5" x14ac:dyDescent="0.3">
      <c r="A15" s="30" t="s">
        <v>7</v>
      </c>
      <c r="B15" s="30" t="s">
        <v>30</v>
      </c>
      <c r="C15" s="78" t="s">
        <v>42</v>
      </c>
      <c r="D15" s="30" t="s">
        <v>65</v>
      </c>
    </row>
    <row r="16" spans="1:5" x14ac:dyDescent="0.3">
      <c r="A16" s="30" t="s">
        <v>8</v>
      </c>
      <c r="B16" s="30" t="s">
        <v>31</v>
      </c>
      <c r="C16" s="78" t="s">
        <v>42</v>
      </c>
      <c r="D16" s="30" t="s">
        <v>68</v>
      </c>
    </row>
    <row r="17" spans="1:4" x14ac:dyDescent="0.3">
      <c r="A17" s="30" t="s">
        <v>134</v>
      </c>
      <c r="B17" s="30" t="s">
        <v>32</v>
      </c>
      <c r="C17" s="78" t="s">
        <v>140</v>
      </c>
      <c r="D17" s="30" t="s">
        <v>69</v>
      </c>
    </row>
    <row r="18" spans="1:4" x14ac:dyDescent="0.3">
      <c r="A18" s="30" t="s">
        <v>9</v>
      </c>
      <c r="B18" s="30" t="s">
        <v>40</v>
      </c>
      <c r="C18" s="78" t="s">
        <v>42</v>
      </c>
      <c r="D18" s="30" t="s">
        <v>72</v>
      </c>
    </row>
    <row r="19" spans="1:4" x14ac:dyDescent="0.3">
      <c r="A19" s="30"/>
      <c r="B19" s="30"/>
      <c r="C19" s="78"/>
    </row>
    <row r="20" spans="1:4" x14ac:dyDescent="0.3">
      <c r="A20" s="29" t="s">
        <v>25</v>
      </c>
      <c r="B20" s="30" t="s">
        <v>122</v>
      </c>
      <c r="C20" s="78"/>
    </row>
    <row r="21" spans="1:4" x14ac:dyDescent="0.3">
      <c r="A21" s="30" t="s">
        <v>0</v>
      </c>
      <c r="B21" s="30" t="s">
        <v>33</v>
      </c>
      <c r="C21" s="78"/>
    </row>
    <row r="22" spans="1:4" x14ac:dyDescent="0.3">
      <c r="A22" s="30" t="s">
        <v>10</v>
      </c>
      <c r="B22" s="30" t="s">
        <v>34</v>
      </c>
      <c r="C22" s="78"/>
    </row>
    <row r="23" spans="1:4" x14ac:dyDescent="0.3">
      <c r="A23" s="30" t="s">
        <v>11</v>
      </c>
      <c r="B23" s="30" t="s">
        <v>35</v>
      </c>
      <c r="C23" s="78"/>
    </row>
    <row r="24" spans="1:4" x14ac:dyDescent="0.3">
      <c r="A24" s="30" t="s">
        <v>12</v>
      </c>
      <c r="B24" s="30" t="s">
        <v>161</v>
      </c>
      <c r="C24" s="78"/>
    </row>
    <row r="25" spans="1:4" x14ac:dyDescent="0.3">
      <c r="A25" s="30" t="s">
        <v>13</v>
      </c>
      <c r="B25" s="30" t="s">
        <v>163</v>
      </c>
      <c r="C25" s="78"/>
    </row>
    <row r="26" spans="1:4" x14ac:dyDescent="0.3">
      <c r="A26" s="30" t="s">
        <v>14</v>
      </c>
      <c r="B26" s="30" t="s">
        <v>36</v>
      </c>
      <c r="C26" s="78"/>
    </row>
    <row r="27" spans="1:4" x14ac:dyDescent="0.3">
      <c r="A27" s="30" t="s">
        <v>15</v>
      </c>
      <c r="B27" s="30" t="s">
        <v>37</v>
      </c>
      <c r="C27" s="78"/>
    </row>
    <row r="28" spans="1:4" x14ac:dyDescent="0.3">
      <c r="A28" s="30" t="s">
        <v>16</v>
      </c>
      <c r="B28" s="30" t="s">
        <v>160</v>
      </c>
      <c r="C28" s="78"/>
    </row>
    <row r="29" spans="1:4" x14ac:dyDescent="0.3">
      <c r="A29" s="30" t="s">
        <v>17</v>
      </c>
      <c r="B29" s="30" t="s">
        <v>162</v>
      </c>
      <c r="C29" s="78"/>
    </row>
    <row r="30" spans="1:4" x14ac:dyDescent="0.3">
      <c r="A30" s="30" t="s">
        <v>18</v>
      </c>
      <c r="B30" s="30" t="s">
        <v>136</v>
      </c>
      <c r="C30" s="78"/>
    </row>
    <row r="31" spans="1:4" x14ac:dyDescent="0.3">
      <c r="A31" s="30" t="s">
        <v>19</v>
      </c>
      <c r="B31" s="30" t="s">
        <v>39</v>
      </c>
      <c r="C31" s="78"/>
    </row>
    <row r="32" spans="1:4" x14ac:dyDescent="0.3">
      <c r="A32" s="30" t="s">
        <v>20</v>
      </c>
      <c r="B32" s="30" t="s">
        <v>38</v>
      </c>
      <c r="C32" s="78"/>
    </row>
  </sheetData>
  <sheetProtection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D36C6-ECFD-4167-8EA8-A67F4708371C}">
  <sheetPr>
    <tabColor rgb="FF92D050"/>
  </sheetPr>
  <dimension ref="A1:DD35"/>
  <sheetViews>
    <sheetView zoomScaleNormal="100" workbookViewId="0">
      <selection activeCell="K17" sqref="K17"/>
    </sheetView>
  </sheetViews>
  <sheetFormatPr defaultColWidth="8.6640625" defaultRowHeight="14.4" x14ac:dyDescent="0.3"/>
  <cols>
    <col min="1" max="10" width="8.6640625" style="59"/>
    <col min="11" max="11" width="31.33203125" style="59" customWidth="1"/>
    <col min="12" max="12" width="19.33203125" style="59" customWidth="1"/>
    <col min="13" max="13" width="14.6640625" style="59" customWidth="1"/>
    <col min="14" max="14" width="36.109375" style="59" customWidth="1"/>
    <col min="15" max="16384" width="8.6640625" style="59"/>
  </cols>
  <sheetData>
    <row r="1" spans="11:108" x14ac:dyDescent="0.3">
      <c r="K1" s="67"/>
      <c r="L1" s="72" t="s">
        <v>108</v>
      </c>
      <c r="M1" s="61"/>
    </row>
    <row r="2" spans="11:108" x14ac:dyDescent="0.3">
      <c r="K2" s="67" t="s">
        <v>85</v>
      </c>
      <c r="L2" s="117">
        <v>2000</v>
      </c>
      <c r="M2" s="66" cm="1">
        <f t="array" ref="M2:AG2">INDEX(ProjectionResults!$C$1:$CE$1,MATCH('Trend graphs'!$L$2,ProjectionResults!$C$1:$CE$1,0)):INDEX(ProjectionResults!$C$1:$CE$1,MATCH('Trend graphs'!$L$3,ProjectionResults!$C$1:$CE$1,0))</f>
        <v>2000</v>
      </c>
      <c r="N2" s="66">
        <v>2001</v>
      </c>
      <c r="O2" s="66">
        <v>2002</v>
      </c>
      <c r="P2" s="66">
        <v>2003</v>
      </c>
      <c r="Q2" s="66">
        <v>2004</v>
      </c>
      <c r="R2" s="66">
        <v>2005</v>
      </c>
      <c r="S2" s="66">
        <v>2006</v>
      </c>
      <c r="T2" s="66">
        <v>2007</v>
      </c>
      <c r="U2" s="66">
        <v>2008</v>
      </c>
      <c r="V2" s="66">
        <v>2009</v>
      </c>
      <c r="W2" s="66">
        <v>2010</v>
      </c>
      <c r="X2" s="66">
        <v>2011</v>
      </c>
      <c r="Y2" s="66">
        <v>2012</v>
      </c>
      <c r="Z2" s="66">
        <v>2013</v>
      </c>
      <c r="AA2" s="66">
        <v>2014</v>
      </c>
      <c r="AB2" s="66">
        <v>2015</v>
      </c>
      <c r="AC2" s="66">
        <v>2016</v>
      </c>
      <c r="AD2" s="66">
        <v>2017</v>
      </c>
      <c r="AE2" s="66">
        <v>2018</v>
      </c>
      <c r="AF2" s="66">
        <v>2019</v>
      </c>
      <c r="AG2" s="66">
        <v>2020</v>
      </c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</row>
    <row r="3" spans="11:108" x14ac:dyDescent="0.3">
      <c r="K3" s="67" t="s">
        <v>86</v>
      </c>
      <c r="L3" s="117">
        <v>2020</v>
      </c>
      <c r="M3" s="70"/>
      <c r="N3" s="70"/>
      <c r="O3" s="70"/>
      <c r="P3" s="70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</row>
    <row r="4" spans="11:108" x14ac:dyDescent="0.3">
      <c r="K4" s="76" t="s">
        <v>83</v>
      </c>
      <c r="L4" s="130" t="s">
        <v>138</v>
      </c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</row>
    <row r="5" spans="11:108" x14ac:dyDescent="0.3">
      <c r="K5" s="60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</row>
    <row r="6" spans="11:108" x14ac:dyDescent="0.3">
      <c r="K6" s="71" t="s">
        <v>110</v>
      </c>
      <c r="L6" s="61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</row>
    <row r="7" spans="11:108" x14ac:dyDescent="0.3">
      <c r="K7" s="118" t="s">
        <v>12</v>
      </c>
      <c r="L7" s="68">
        <f t="shared" ref="L7:L13" si="0">VLOOKUP(K7,$K$21:$L$31,2,FALSE)</f>
        <v>52</v>
      </c>
      <c r="M7" s="70" cm="1">
        <f t="array" ref="M7:AG7">INDEX(ProjectionResults!$C$2:$CE$205,$L$7+$O$16-1,MATCH($M$2,ProjectionResults!$C$1:$CE$1,0)):INDEX(ProjectionResults!$C$2:$CE$205,$L$7+$O$16-1,MATCH($M$2+$L$3-$L$2,ProjectionResults!$C$1:$CE$1,0))</f>
        <v>2.0673914419866599</v>
      </c>
      <c r="N7" s="66">
        <v>2.0064343770233202</v>
      </c>
      <c r="O7" s="66">
        <v>1.9358347010171499</v>
      </c>
      <c r="P7" s="66">
        <v>1.85612142194239</v>
      </c>
      <c r="Q7" s="66">
        <v>1.7685990356529699</v>
      </c>
      <c r="R7" s="66">
        <v>1.67515217982326</v>
      </c>
      <c r="S7" s="66">
        <v>1.5776002746867499</v>
      </c>
      <c r="T7" s="66">
        <v>1.4778243213740301</v>
      </c>
      <c r="U7" s="66">
        <v>1.3779374360323</v>
      </c>
      <c r="V7" s="66">
        <v>1.27995746077607</v>
      </c>
      <c r="W7" s="66">
        <v>1.1855078972174</v>
      </c>
      <c r="X7" s="66">
        <v>1.0958269733850601</v>
      </c>
      <c r="Y7" s="66">
        <v>1.0117803079905501</v>
      </c>
      <c r="Z7" s="66">
        <v>0.93203105688710097</v>
      </c>
      <c r="AA7" s="66">
        <v>0.85626793404969503</v>
      </c>
      <c r="AB7" s="66">
        <v>0.78526213516150101</v>
      </c>
      <c r="AC7" s="66">
        <v>0.71961234709913102</v>
      </c>
      <c r="AD7" s="66">
        <v>0.66228160958207005</v>
      </c>
      <c r="AE7" s="66">
        <v>0.61418243887777701</v>
      </c>
      <c r="AF7" s="66">
        <v>0.574233510579503</v>
      </c>
      <c r="AG7" s="66">
        <v>0.54112848422008697</v>
      </c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</row>
    <row r="8" spans="11:108" x14ac:dyDescent="0.3">
      <c r="K8" s="118" t="s">
        <v>16</v>
      </c>
      <c r="L8" s="68">
        <f t="shared" si="0"/>
        <v>120</v>
      </c>
      <c r="M8" s="70" cm="1">
        <f t="array" ref="M8:AG8">INDEX(ProjectionResults!$C$2:$CE$205,$L$8+$O$16-1,MATCH($M$2,ProjectionResults!$C$1:$CE$1,0)):INDEX(ProjectionResults!$C$2:$CE$205,$L$8+$O$16-1,MATCH($M$2+$L$3-$L$2,ProjectionResults!$C$1:$CE$1,0))</f>
        <v>1.2056535557942201</v>
      </c>
      <c r="N8" s="66">
        <v>1.1802170117857</v>
      </c>
      <c r="O8" s="66">
        <v>1.1520789616920299</v>
      </c>
      <c r="P8" s="66">
        <v>1.1209423035461501</v>
      </c>
      <c r="Q8" s="66">
        <v>1.0868145457107701</v>
      </c>
      <c r="R8" s="66">
        <v>1.0501687451209301</v>
      </c>
      <c r="S8" s="66">
        <v>1.0115549575401701</v>
      </c>
      <c r="T8" s="66">
        <v>0.97152035067450604</v>
      </c>
      <c r="U8" s="66">
        <v>0.93074498385901605</v>
      </c>
      <c r="V8" s="66">
        <v>0.88997985210923503</v>
      </c>
      <c r="W8" s="66">
        <v>0.84987425871613897</v>
      </c>
      <c r="X8" s="66">
        <v>0.81099236692568299</v>
      </c>
      <c r="Y8" s="66">
        <v>0.77375582982296098</v>
      </c>
      <c r="Z8" s="66">
        <v>0.73841257818464401</v>
      </c>
      <c r="AA8" s="66">
        <v>0.70517014202542805</v>
      </c>
      <c r="AB8" s="66">
        <v>0.67419663716268496</v>
      </c>
      <c r="AC8" s="66">
        <v>0.64555939298631904</v>
      </c>
      <c r="AD8" s="66">
        <v>0.61931636311021399</v>
      </c>
      <c r="AE8" s="66">
        <v>0.59545777109473397</v>
      </c>
      <c r="AF8" s="66">
        <v>0.57381706163780999</v>
      </c>
      <c r="AG8" s="66">
        <v>0.55406611624602997</v>
      </c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</row>
    <row r="9" spans="11:108" x14ac:dyDescent="0.3">
      <c r="K9" s="118" t="s">
        <v>14</v>
      </c>
      <c r="L9" s="68">
        <f t="shared" si="0"/>
        <v>86</v>
      </c>
      <c r="M9" s="70" cm="1">
        <f t="array" ref="M9:AG9">INDEX(ProjectionResults!$C$2:$CE$205,$L$9+$O$16-1,MATCH($M$2,ProjectionResults!$C$1:$CE$1,0)):INDEX(ProjectionResults!$C$2:$CE$205,$L$9+$O$16-1,MATCH($M$2+$L$3-$L$2,ProjectionResults!$C$1:$CE$1,0))</f>
        <v>25.5919577843055</v>
      </c>
      <c r="N9" s="66">
        <v>23.409421461950799</v>
      </c>
      <c r="O9" s="66">
        <v>21.319627809036099</v>
      </c>
      <c r="P9" s="66">
        <v>19.356220937565499</v>
      </c>
      <c r="Q9" s="66">
        <v>17.552858909731601</v>
      </c>
      <c r="R9" s="66">
        <v>15.8932982437628</v>
      </c>
      <c r="S9" s="66">
        <v>14.3699874262756</v>
      </c>
      <c r="T9" s="66">
        <v>13.0028702826847</v>
      </c>
      <c r="U9" s="66">
        <v>11.801633869998501</v>
      </c>
      <c r="V9" s="66">
        <v>10.7649259102924</v>
      </c>
      <c r="W9" s="66">
        <v>9.8842925186899606</v>
      </c>
      <c r="X9" s="66">
        <v>9.1470939603098191</v>
      </c>
      <c r="Y9" s="66">
        <v>8.5386232531797805</v>
      </c>
      <c r="Z9" s="66">
        <v>8.0437304438632005</v>
      </c>
      <c r="AA9" s="66">
        <v>7.6478278316575503</v>
      </c>
      <c r="AB9" s="66">
        <v>7.3369319638266299</v>
      </c>
      <c r="AC9" s="66">
        <v>7.0976148405705297</v>
      </c>
      <c r="AD9" s="66">
        <v>6.9306231529589502</v>
      </c>
      <c r="AE9" s="66">
        <v>6.8299794309658797</v>
      </c>
      <c r="AF9" s="66">
        <v>6.7822647199055499</v>
      </c>
      <c r="AG9" s="66">
        <v>6.7740787508244003</v>
      </c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</row>
    <row r="10" spans="11:108" x14ac:dyDescent="0.3">
      <c r="K10" s="118" t="s">
        <v>19</v>
      </c>
      <c r="L10" s="68">
        <f t="shared" si="0"/>
        <v>171</v>
      </c>
      <c r="M10" s="70" cm="1">
        <f t="array" ref="M10:AG10">INDEX(ProjectionResults!$C$2:$CE$205,$L$10+$O$16-1,MATCH($M$2,ProjectionResults!$C$1:$CE$1,0)):INDEX(ProjectionResults!$C$2:$CE$205,$L$10+$O$16-1,MATCH($M$2+$L$3-$L$2,ProjectionResults!$C$1:$CE$1,0))</f>
        <v>24.148634482196101</v>
      </c>
      <c r="N10" s="66">
        <v>22.685843496515801</v>
      </c>
      <c r="O10" s="66">
        <v>21.206572443388101</v>
      </c>
      <c r="P10" s="66">
        <v>19.719289480791701</v>
      </c>
      <c r="Q10" s="66">
        <v>18.227939313604001</v>
      </c>
      <c r="R10" s="66">
        <v>16.7374771170008</v>
      </c>
      <c r="S10" s="66">
        <v>15.2526441118059</v>
      </c>
      <c r="T10" s="66">
        <v>13.777695740504299</v>
      </c>
      <c r="U10" s="66">
        <v>12.379399230898899</v>
      </c>
      <c r="V10" s="66">
        <v>11.1041765977371</v>
      </c>
      <c r="W10" s="66">
        <v>9.9724290755177005</v>
      </c>
      <c r="X10" s="66">
        <v>9.0088634849254206</v>
      </c>
      <c r="Y10" s="66">
        <v>8.2159470711884506</v>
      </c>
      <c r="Z10" s="66">
        <v>7.5783324874181401</v>
      </c>
      <c r="AA10" s="66">
        <v>7.0785723979416204</v>
      </c>
      <c r="AB10" s="66">
        <v>6.6995008513293497</v>
      </c>
      <c r="AC10" s="66">
        <v>6.4246287637248303</v>
      </c>
      <c r="AD10" s="66">
        <v>6.2383816017138303</v>
      </c>
      <c r="AE10" s="66">
        <v>6.1261403576854701</v>
      </c>
      <c r="AF10" s="66">
        <v>6.07387179854853</v>
      </c>
      <c r="AG10" s="66">
        <v>6.0674322963114804</v>
      </c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</row>
    <row r="11" spans="11:108" x14ac:dyDescent="0.3">
      <c r="K11" s="118" t="s">
        <v>13</v>
      </c>
      <c r="L11" s="68">
        <f t="shared" si="0"/>
        <v>69</v>
      </c>
      <c r="M11" s="70" cm="1">
        <f t="array" ref="M11:AG11">INDEX(ProjectionResults!$C$2:$CE$206,$L$11+$O$16-1,MATCH($M$2,ProjectionResults!$C$1:$CE$1,0)):INDEX(ProjectionResults!$C$2:$CE$206,$L$11+$O$16-1,MATCH($M$2+$L$3-$L$2,ProjectionResults!$C$1:$CE$1,0))</f>
        <v>10.231439600686199</v>
      </c>
      <c r="N11" s="66">
        <v>10.106649454354001</v>
      </c>
      <c r="O11" s="66">
        <v>9.9139626521420006</v>
      </c>
      <c r="P11" s="66">
        <v>9.6516863037019895</v>
      </c>
      <c r="Q11" s="66">
        <v>9.3254485817973904</v>
      </c>
      <c r="R11" s="66">
        <v>8.9463028150666393</v>
      </c>
      <c r="S11" s="66">
        <v>8.5271822307859306</v>
      </c>
      <c r="T11" s="66">
        <v>8.08001477975961</v>
      </c>
      <c r="U11" s="66">
        <v>7.6164860546899096</v>
      </c>
      <c r="V11" s="66">
        <v>7.1477508613552097</v>
      </c>
      <c r="W11" s="66">
        <v>6.6837448273663496</v>
      </c>
      <c r="X11" s="66">
        <v>6.2326892128034403</v>
      </c>
      <c r="Y11" s="66">
        <v>5.8007800302457202</v>
      </c>
      <c r="Z11" s="66">
        <v>5.3816067945736696</v>
      </c>
      <c r="AA11" s="66">
        <v>4.9745274739015999</v>
      </c>
      <c r="AB11" s="66">
        <v>4.5851903178859503</v>
      </c>
      <c r="AC11" s="66">
        <v>4.2183315538872703</v>
      </c>
      <c r="AD11" s="66">
        <v>3.8926969278429602</v>
      </c>
      <c r="AE11" s="66">
        <v>3.6151165420770002</v>
      </c>
      <c r="AF11" s="66">
        <v>3.3805684587161502</v>
      </c>
      <c r="AG11" s="66">
        <v>3.1824979813871899</v>
      </c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</row>
    <row r="12" spans="11:108" x14ac:dyDescent="0.3">
      <c r="K12" s="118" t="s">
        <v>18</v>
      </c>
      <c r="L12" s="68">
        <f>VLOOKUP(K12,$K$21:$L$31,2,FALSE)</f>
        <v>154</v>
      </c>
      <c r="M12" s="70" cm="1">
        <f t="array" ref="M12:AG12">INDEX(ProjectionResults!$C$2:$CE$206,$L$12+$O$16-1,MATCH($M$2,ProjectionResults!$C$1:$CE$1,0)):INDEX(ProjectionResults!$C$2:$CE$206,$L$12+$O$16-1,MATCH($M$2+$L$3-$L$2,ProjectionResults!$C$1:$CE$1,0))</f>
        <v>12.737135283476199</v>
      </c>
      <c r="N12" s="66">
        <v>11.6081196960907</v>
      </c>
      <c r="O12" s="66">
        <v>10.562927859085001</v>
      </c>
      <c r="P12" s="66">
        <v>9.6034684084827795</v>
      </c>
      <c r="Q12" s="66">
        <v>8.7318725110998301</v>
      </c>
      <c r="R12" s="66">
        <v>7.9377238570654702</v>
      </c>
      <c r="S12" s="66">
        <v>7.2141940877864297</v>
      </c>
      <c r="T12" s="66">
        <v>6.5626114232188399</v>
      </c>
      <c r="U12" s="66">
        <v>5.9822559870844598</v>
      </c>
      <c r="V12" s="66">
        <v>5.4704933557061199</v>
      </c>
      <c r="W12" s="66">
        <v>5.0233123375843798</v>
      </c>
      <c r="X12" s="66">
        <v>4.6359593869772704</v>
      </c>
      <c r="Y12" s="66">
        <v>4.3032532565520301</v>
      </c>
      <c r="Z12" s="66">
        <v>4.0199091573206003</v>
      </c>
      <c r="AA12" s="66">
        <v>3.7810943890221198</v>
      </c>
      <c r="AB12" s="66">
        <v>3.5822086104094599</v>
      </c>
      <c r="AC12" s="66">
        <v>3.4186621860742799</v>
      </c>
      <c r="AD12" s="66">
        <v>3.2863232151365298</v>
      </c>
      <c r="AE12" s="66">
        <v>3.1812502460078198</v>
      </c>
      <c r="AF12" s="66">
        <v>3.0992022379662298</v>
      </c>
      <c r="AG12" s="66">
        <v>3.0367302312958002</v>
      </c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</row>
    <row r="13" spans="11:108" x14ac:dyDescent="0.3">
      <c r="K13" s="118" t="s">
        <v>17</v>
      </c>
      <c r="L13" s="68">
        <f t="shared" si="0"/>
        <v>137</v>
      </c>
      <c r="M13" s="70" cm="1">
        <f t="array" ref="M13:AG13">INDEX(ProjectionResults!$C$2:$CE$206,$L$13+$O$16-1,MATCH($M$2,ProjectionResults!$C$1:$CE$1,0)):INDEX(ProjectionResults!$C$2:$CE$206,$L$13+$O$16-1,MATCH($M$2+$L$3-$L$2,ProjectionResults!$C$1:$CE$1,0))</f>
        <v>9.3454219438056807</v>
      </c>
      <c r="N13" s="66">
        <v>9.2378348254575204</v>
      </c>
      <c r="O13" s="66">
        <v>9.0772001713525992</v>
      </c>
      <c r="P13" s="66">
        <v>8.8514965310418905</v>
      </c>
      <c r="Q13" s="66">
        <v>8.5650916100713808</v>
      </c>
      <c r="R13" s="66">
        <v>8.2283684496751395</v>
      </c>
      <c r="S13" s="66">
        <v>7.8532687347307197</v>
      </c>
      <c r="T13" s="66">
        <v>7.4508438732224</v>
      </c>
      <c r="U13" s="66">
        <v>7.0317035093181097</v>
      </c>
      <c r="V13" s="66">
        <v>6.6060317136187496</v>
      </c>
      <c r="W13" s="66">
        <v>6.1954025307819904</v>
      </c>
      <c r="X13" s="66">
        <v>5.8123335441447903</v>
      </c>
      <c r="Y13" s="66">
        <v>5.4590515520077103</v>
      </c>
      <c r="Z13" s="66">
        <v>5.1351755248546702</v>
      </c>
      <c r="AA13" s="66">
        <v>4.8398802973206498</v>
      </c>
      <c r="AB13" s="66">
        <v>4.5722099312211304</v>
      </c>
      <c r="AC13" s="66">
        <v>4.3307013910893302</v>
      </c>
      <c r="AD13" s="66">
        <v>4.1142516490782599</v>
      </c>
      <c r="AE13" s="66">
        <v>3.92160168578281</v>
      </c>
      <c r="AF13" s="66">
        <v>3.7505576532101301</v>
      </c>
      <c r="AG13" s="66">
        <v>3.5980137071943501</v>
      </c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</row>
    <row r="14" spans="11:108" x14ac:dyDescent="0.3">
      <c r="K14" s="65" t="s">
        <v>127</v>
      </c>
      <c r="L14" s="67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</row>
    <row r="15" spans="11:108" x14ac:dyDescent="0.3">
      <c r="L15" s="67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</row>
    <row r="16" spans="11:108" x14ac:dyDescent="0.3">
      <c r="K16" s="67"/>
      <c r="L16" s="66"/>
      <c r="M16" s="66"/>
      <c r="N16" s="69" t="s">
        <v>88</v>
      </c>
      <c r="O16" s="68">
        <f>VLOOKUP($L$4,$N$17:$O$33,2,FALSE)</f>
        <v>8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</row>
    <row r="17" spans="1:108" x14ac:dyDescent="0.3">
      <c r="K17" s="66"/>
      <c r="L17" s="66"/>
      <c r="M17" s="66"/>
      <c r="N17" s="66" t="s">
        <v>1</v>
      </c>
      <c r="O17" s="66">
        <v>1</v>
      </c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</row>
    <row r="18" spans="1:108" x14ac:dyDescent="0.3">
      <c r="K18" s="66"/>
      <c r="L18" s="66"/>
      <c r="M18" s="66"/>
      <c r="N18" s="66" t="s">
        <v>137</v>
      </c>
      <c r="O18" s="66">
        <f>1+O17</f>
        <v>2</v>
      </c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</row>
    <row r="19" spans="1:108" x14ac:dyDescent="0.3">
      <c r="K19" s="66"/>
      <c r="L19" s="66"/>
      <c r="M19" s="66"/>
      <c r="N19" s="66" t="s">
        <v>129</v>
      </c>
      <c r="O19" s="66">
        <f t="shared" ref="O19:O33" si="1">1+O18</f>
        <v>3</v>
      </c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</row>
    <row r="20" spans="1:108" x14ac:dyDescent="0.3">
      <c r="A20" s="63"/>
      <c r="K20" s="69" t="s">
        <v>89</v>
      </c>
      <c r="L20" s="69"/>
      <c r="M20" s="66"/>
      <c r="N20" s="66" t="s">
        <v>130</v>
      </c>
      <c r="O20" s="66">
        <f t="shared" si="1"/>
        <v>4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</row>
    <row r="21" spans="1:108" x14ac:dyDescent="0.3">
      <c r="A21" s="63"/>
      <c r="K21" s="66" t="s">
        <v>12</v>
      </c>
      <c r="L21" s="66">
        <v>52</v>
      </c>
      <c r="M21" s="66"/>
      <c r="N21" s="66" t="s">
        <v>131</v>
      </c>
      <c r="O21" s="66">
        <f t="shared" si="1"/>
        <v>5</v>
      </c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</row>
    <row r="22" spans="1:108" x14ac:dyDescent="0.3">
      <c r="A22" s="64"/>
      <c r="K22" s="66" t="s">
        <v>16</v>
      </c>
      <c r="L22" s="66">
        <v>120</v>
      </c>
      <c r="M22" s="66"/>
      <c r="N22" s="66" t="s">
        <v>132</v>
      </c>
      <c r="O22" s="66">
        <f t="shared" si="1"/>
        <v>6</v>
      </c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</row>
    <row r="23" spans="1:108" x14ac:dyDescent="0.3">
      <c r="K23" s="66" t="s">
        <v>13</v>
      </c>
      <c r="L23" s="66">
        <v>69</v>
      </c>
      <c r="M23" s="66"/>
      <c r="N23" s="66" t="s">
        <v>133</v>
      </c>
      <c r="O23" s="66">
        <f t="shared" si="1"/>
        <v>7</v>
      </c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</row>
    <row r="24" spans="1:108" x14ac:dyDescent="0.3">
      <c r="K24" s="66" t="s">
        <v>17</v>
      </c>
      <c r="L24" s="66">
        <v>137</v>
      </c>
      <c r="M24" s="66"/>
      <c r="N24" s="66" t="s">
        <v>138</v>
      </c>
      <c r="O24" s="66">
        <f t="shared" si="1"/>
        <v>8</v>
      </c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</row>
    <row r="25" spans="1:108" x14ac:dyDescent="0.3">
      <c r="K25" s="66" t="s">
        <v>14</v>
      </c>
      <c r="L25" s="66">
        <v>86</v>
      </c>
      <c r="M25" s="66"/>
      <c r="N25" s="66" t="s">
        <v>2</v>
      </c>
      <c r="O25" s="66">
        <f t="shared" si="1"/>
        <v>9</v>
      </c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</row>
    <row r="26" spans="1:108" x14ac:dyDescent="0.3">
      <c r="K26" s="66" t="s">
        <v>18</v>
      </c>
      <c r="L26" s="66">
        <v>154</v>
      </c>
      <c r="M26" s="66"/>
      <c r="N26" s="66" t="s">
        <v>3</v>
      </c>
      <c r="O26" s="66">
        <f t="shared" si="1"/>
        <v>10</v>
      </c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</row>
    <row r="27" spans="1:108" x14ac:dyDescent="0.3">
      <c r="K27" s="66" t="s">
        <v>19</v>
      </c>
      <c r="L27" s="66">
        <f>L26+17</f>
        <v>171</v>
      </c>
      <c r="M27" s="66"/>
      <c r="N27" s="66" t="s">
        <v>4</v>
      </c>
      <c r="O27" s="66">
        <f t="shared" si="1"/>
        <v>11</v>
      </c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</row>
    <row r="28" spans="1:108" x14ac:dyDescent="0.3">
      <c r="K28" s="66" t="s">
        <v>112</v>
      </c>
      <c r="L28" s="66">
        <v>1</v>
      </c>
      <c r="M28" s="66"/>
      <c r="N28" s="66" t="s">
        <v>5</v>
      </c>
      <c r="O28" s="66">
        <f t="shared" si="1"/>
        <v>12</v>
      </c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</row>
    <row r="29" spans="1:108" x14ac:dyDescent="0.3">
      <c r="K29" s="66" t="s">
        <v>113</v>
      </c>
      <c r="L29" s="66">
        <v>18</v>
      </c>
      <c r="M29" s="66"/>
      <c r="N29" s="66" t="s">
        <v>6</v>
      </c>
      <c r="O29" s="66">
        <f t="shared" si="1"/>
        <v>13</v>
      </c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</row>
    <row r="30" spans="1:108" x14ac:dyDescent="0.3">
      <c r="K30" s="66" t="s">
        <v>114</v>
      </c>
      <c r="L30" s="66">
        <v>35</v>
      </c>
      <c r="M30" s="66"/>
      <c r="N30" s="66" t="s">
        <v>7</v>
      </c>
      <c r="O30" s="66">
        <f t="shared" si="1"/>
        <v>14</v>
      </c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</row>
    <row r="31" spans="1:108" x14ac:dyDescent="0.3">
      <c r="K31" s="66" t="s">
        <v>84</v>
      </c>
      <c r="L31" s="66">
        <f>204-O16</f>
        <v>196</v>
      </c>
      <c r="M31" s="66"/>
      <c r="N31" s="66" t="s">
        <v>8</v>
      </c>
      <c r="O31" s="66">
        <f t="shared" si="1"/>
        <v>15</v>
      </c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</row>
    <row r="32" spans="1:108" x14ac:dyDescent="0.3">
      <c r="K32" s="62"/>
      <c r="L32" s="66"/>
      <c r="M32" s="66"/>
      <c r="N32" s="66" t="s">
        <v>134</v>
      </c>
      <c r="O32" s="66">
        <f t="shared" si="1"/>
        <v>16</v>
      </c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</row>
    <row r="33" spans="11:108" x14ac:dyDescent="0.3">
      <c r="K33" s="62"/>
      <c r="L33" s="66"/>
      <c r="M33" s="66"/>
      <c r="N33" s="66" t="s">
        <v>9</v>
      </c>
      <c r="O33" s="66">
        <f t="shared" si="1"/>
        <v>17</v>
      </c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</row>
    <row r="34" spans="11:108" x14ac:dyDescent="0.3"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</row>
    <row r="35" spans="11:108" x14ac:dyDescent="0.3"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</row>
  </sheetData>
  <sheetProtection sheet="1" objects="1" scenarios="1"/>
  <dataValidations count="1">
    <dataValidation type="list" allowBlank="1" showInputMessage="1" showErrorMessage="1" sqref="L4" xr:uid="{5F168B46-2795-43A9-9E28-E2E3A0B8C6C3}">
      <formula1>$N$17:$N$33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2F040D-65D6-4E60-B607-E688C6E232D1}">
          <x14:formula1>
            <xm:f>ProjectionResults!$C$1:$CE$1</xm:f>
          </x14:formula1>
          <xm:sqref>L2:L3</xm:sqref>
        </x14:dataValidation>
        <x14:dataValidation type="list" allowBlank="1" showInputMessage="1" showErrorMessage="1" xr:uid="{96438EDD-7EF3-4BC0-996C-0FBABDB3FFD7}">
          <x14:formula1>
            <xm:f>'Lists dropdown menus'!$D$2:$D$12</xm:f>
          </x14:formula1>
          <xm:sqref>K7:K13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5740-82B6-4B03-BD1D-9887D7B05A5C}">
  <sheetPr>
    <tabColor rgb="FF92D050"/>
  </sheetPr>
  <dimension ref="A1:S33"/>
  <sheetViews>
    <sheetView tabSelected="1" zoomScale="90" zoomScaleNormal="90" workbookViewId="0">
      <pane xSplit="2" ySplit="2" topLeftCell="C11" activePane="bottomRight" state="frozen"/>
      <selection pane="topRight" activeCell="C1" sqref="C1"/>
      <selection pane="bottomLeft" activeCell="A5" sqref="A5"/>
      <selection pane="bottomRight" activeCell="M27" sqref="M27"/>
    </sheetView>
  </sheetViews>
  <sheetFormatPr defaultColWidth="8.6640625" defaultRowHeight="14.4" x14ac:dyDescent="0.3"/>
  <cols>
    <col min="1" max="1" width="9" style="41" customWidth="1"/>
    <col min="2" max="2" width="29" customWidth="1"/>
    <col min="3" max="3" width="13.109375" customWidth="1"/>
    <col min="4" max="4" width="10.33203125" customWidth="1"/>
    <col min="5" max="5" width="10.109375" customWidth="1"/>
    <col min="6" max="6" width="11.6640625" customWidth="1"/>
    <col min="7" max="7" width="12.44140625" customWidth="1"/>
    <col min="9" max="10" width="12.44140625" customWidth="1"/>
    <col min="11" max="11" width="12.6640625" customWidth="1"/>
    <col min="12" max="12" width="10.6640625" customWidth="1"/>
    <col min="13" max="13" width="10" customWidth="1"/>
    <col min="14" max="14" width="18.77734375" customWidth="1"/>
    <col min="15" max="15" width="10" customWidth="1"/>
    <col min="16" max="16" width="12.44140625" customWidth="1"/>
    <col min="17" max="17" width="15.33203125" customWidth="1"/>
  </cols>
  <sheetData>
    <row r="1" spans="1:19" x14ac:dyDescent="0.3">
      <c r="A1" s="31"/>
      <c r="B1" s="51" t="s">
        <v>58</v>
      </c>
      <c r="C1" s="119">
        <v>2020</v>
      </c>
      <c r="D1" s="51"/>
      <c r="E1" s="51"/>
      <c r="F1" s="51"/>
      <c r="G1" s="3"/>
      <c r="H1" s="3"/>
      <c r="I1" s="3"/>
      <c r="J1" s="3"/>
      <c r="K1" s="75" t="s">
        <v>111</v>
      </c>
      <c r="L1" s="75"/>
      <c r="M1" s="47"/>
      <c r="N1" s="48"/>
      <c r="O1" s="48"/>
      <c r="P1" s="3"/>
      <c r="Q1" s="3"/>
    </row>
    <row r="2" spans="1:19" s="50" customFormat="1" ht="64.95" customHeight="1" x14ac:dyDescent="0.3">
      <c r="A2" s="111" t="s">
        <v>92</v>
      </c>
      <c r="B2" s="4" t="s">
        <v>43</v>
      </c>
      <c r="C2" s="5" t="s">
        <v>44</v>
      </c>
      <c r="D2" s="5" t="s">
        <v>59</v>
      </c>
      <c r="E2" s="5" t="s">
        <v>118</v>
      </c>
      <c r="F2" s="5" t="s">
        <v>45</v>
      </c>
      <c r="G2" s="42" t="s">
        <v>46</v>
      </c>
      <c r="H2" s="8" t="s">
        <v>47</v>
      </c>
      <c r="I2" s="7" t="s">
        <v>153</v>
      </c>
      <c r="J2" s="6" t="s">
        <v>57</v>
      </c>
      <c r="K2" s="120" t="s">
        <v>2</v>
      </c>
      <c r="L2" s="120" t="s">
        <v>3</v>
      </c>
      <c r="M2" s="52" t="s">
        <v>60</v>
      </c>
      <c r="N2" s="6" t="s">
        <v>61</v>
      </c>
      <c r="O2" s="6" t="s">
        <v>62</v>
      </c>
      <c r="P2" s="6" t="s">
        <v>70</v>
      </c>
      <c r="Q2" s="83" t="s">
        <v>157</v>
      </c>
    </row>
    <row r="3" spans="1:19" x14ac:dyDescent="0.3">
      <c r="A3" s="31" t="s">
        <v>15</v>
      </c>
      <c r="B3" s="9" t="s">
        <v>48</v>
      </c>
      <c r="C3" s="10">
        <f>HLOOKUP($C$1,ProjectionResults!$C$1:$CE$206,120,FALSE)</f>
        <v>309143.65999999997</v>
      </c>
      <c r="D3" s="11">
        <f>C3/C$7</f>
        <v>0.13999999999999999</v>
      </c>
      <c r="E3" s="10">
        <f>HLOOKUP($C$1,ProjectionResults!$C$1:$CE$206,110,FALSE)/100</f>
        <v>0</v>
      </c>
      <c r="F3" s="10">
        <f>HLOOKUP($C$1,ProjectionResults!$C$1:$CE$206,111,FALSE)/100</f>
        <v>0</v>
      </c>
      <c r="G3" s="10">
        <f>HLOOKUP($C$1,ProjectionResults!$C$1:$CE$206,105,FALSE)</f>
        <v>0</v>
      </c>
      <c r="H3" s="10">
        <f>HLOOKUP($C$1,ProjectionResults!$C$1:$CE$206,104,FALSE)</f>
        <v>0</v>
      </c>
      <c r="I3" s="10">
        <f>H3/H$7</f>
        <v>0</v>
      </c>
      <c r="J3" s="10">
        <f>HLOOKUP($C$1,ProjectionResults!$C$1:$CE$206,116,FALSE)</f>
        <v>0</v>
      </c>
      <c r="K3" s="10">
        <f>HLOOKUP($C$1,ProjectionResults!$C$1:$CE$206,(112+MATCH($K$2,ProjectionResults!$B$61:$B$64,0)-1),FALSE)</f>
        <v>0</v>
      </c>
      <c r="L3" s="10">
        <f>HLOOKUP($C$1,ProjectionResults!$C$1:$CE$206,(112+MATCH($L$2,ProjectionResults!$B$61:$B$64,0)-1),FALSE)</f>
        <v>0</v>
      </c>
      <c r="M3" s="43">
        <f>HLOOKUP($C$1,ProjectionResults!$C$1:$CE$206,117,FALSE)</f>
        <v>0</v>
      </c>
      <c r="N3" s="10">
        <f>HLOOKUP($C$1,ProjectionResults!$C$1:$CE$206,118,FALSE)</f>
        <v>0</v>
      </c>
      <c r="O3" s="10">
        <f>HLOOKUP($C$1,ProjectionResults!$C$1:$CE$206,119,FALSE)/100</f>
        <v>0</v>
      </c>
      <c r="P3" s="10"/>
      <c r="Q3" s="53"/>
      <c r="R3" s="40"/>
    </row>
    <row r="4" spans="1:19" x14ac:dyDescent="0.3">
      <c r="A4" s="31" t="s">
        <v>12</v>
      </c>
      <c r="B4" s="9" t="s">
        <v>49</v>
      </c>
      <c r="C4" s="10">
        <f>HLOOKUP($C$1,ProjectionResults!$C$1:$CE$206,69,FALSE)</f>
        <v>1119541.683</v>
      </c>
      <c r="D4" s="11">
        <f t="shared" ref="D4:D6" si="0">C4/C$7</f>
        <v>0.50700000000000001</v>
      </c>
      <c r="E4" s="13">
        <f>HLOOKUP($C$1,ProjectionResults!$C$1:$CE$206,59,FALSE)/100</f>
        <v>2.7262954776058699E-2</v>
      </c>
      <c r="F4" s="13">
        <f>HLOOKUP($C$1,ProjectionResults!$C$1:$CE$206,60,FALSE)/100</f>
        <v>5.4112848422008695E-3</v>
      </c>
      <c r="G4" s="102">
        <f>HLOOKUP($C$1,ProjectionResults!$C$1:$CE$206,54,FALSE)</f>
        <v>0.760276035153162</v>
      </c>
      <c r="H4" s="10">
        <f>HLOOKUP($C$1,ProjectionResults!$C$1:$CE$206,53,FALSE)</f>
        <v>820.58756924051897</v>
      </c>
      <c r="I4" s="12">
        <f>H4/H$7</f>
        <v>0.17068109296988085</v>
      </c>
      <c r="J4" s="10">
        <f>HLOOKUP($C$1,ProjectionResults!$C$1:$CE$206,65,FALSE)</f>
        <v>102.541339615929</v>
      </c>
      <c r="K4" s="10">
        <f>HLOOKUP($C$1,ProjectionResults!$C$1:$CE$206,(61+MATCH($K$2,ProjectionResults!$B$61:$B$64,0)-1),FALSE)</f>
        <v>109695.693090418</v>
      </c>
      <c r="L4" s="10">
        <f>HLOOKUP($C$1,ProjectionResults!$C$1:$CE$206,(61+MATCH($L$2,ProjectionResults!$B$61:$B$64,0)-1),FALSE)</f>
        <v>604.39337977880996</v>
      </c>
      <c r="M4" s="43">
        <f>HLOOKUP($C$1,ProjectionResults!$C$1:$CE$206,66,FALSE)</f>
        <v>0</v>
      </c>
      <c r="N4" s="10">
        <f>HLOOKUP($C$1,ProjectionResults!$C$1:$CE$206,67,FALSE)</f>
        <v>0</v>
      </c>
      <c r="O4" s="73">
        <f>HLOOKUP($C$1,ProjectionResults!$C$1:$CE$206,68,FALSE)/100</f>
        <v>0</v>
      </c>
      <c r="P4" s="10"/>
      <c r="Q4" s="53"/>
      <c r="R4" s="107"/>
      <c r="S4" s="108"/>
    </row>
    <row r="5" spans="1:19" x14ac:dyDescent="0.3">
      <c r="A5" s="31" t="s">
        <v>13</v>
      </c>
      <c r="B5" s="9" t="s">
        <v>50</v>
      </c>
      <c r="C5" s="10">
        <f>HLOOKUP($C$1,ProjectionResults!$C$1:$CE$206,86,FALSE)</f>
        <v>728695.77</v>
      </c>
      <c r="D5" s="11">
        <f t="shared" si="0"/>
        <v>0.33</v>
      </c>
      <c r="E5" s="13">
        <f>HLOOKUP($C$1,ProjectionResults!$C$1:$CE$206,76,FALSE)/100</f>
        <v>0.13641949051940999</v>
      </c>
      <c r="F5" s="13">
        <f>HLOOKUP($C$1,ProjectionResults!$C$1:$CE$206,77,FALSE)/100</f>
        <v>3.1824979813871897E-2</v>
      </c>
      <c r="G5" s="14">
        <f>HLOOKUP($C$1,ProjectionResults!$C$1:$CE$206,71,FALSE)</f>
        <v>4.5078124338402397</v>
      </c>
      <c r="H5" s="10">
        <f>HLOOKUP($C$1,ProjectionResults!$C$1:$CE$206,70,FALSE)</f>
        <v>3096.0023564084599</v>
      </c>
      <c r="I5" s="12">
        <f t="shared" ref="I5:I6" si="1">H5/H$7</f>
        <v>0.64396425907133981</v>
      </c>
      <c r="J5" s="10">
        <f>HLOOKUP($C$1,ProjectionResults!$C$1:$CE$206,82,FALSE)</f>
        <v>389.01121268210301</v>
      </c>
      <c r="K5" s="10">
        <f>HLOOKUP($C$1,ProjectionResults!$C$1:$CE$206,(78+MATCH($K$2,ProjectionResults!$B$61:$B$64,0)-1),FALSE)</f>
        <v>71399.563549976097</v>
      </c>
      <c r="L5" s="10">
        <f>HLOOKUP($C$1,ProjectionResults!$C$1:$CE$206,(78+MATCH($L$2,ProjectionResults!$B$61:$B$64,0)-1),FALSE)</f>
        <v>2315.0280408675198</v>
      </c>
      <c r="M5" s="43">
        <f>HLOOKUP($C$1,ProjectionResults!$C$1:$CE$206,83,FALSE)</f>
        <v>0</v>
      </c>
      <c r="N5" s="10">
        <f>HLOOKUP($C$1,ProjectionResults!$C$1:$CE$206,84,FALSE)</f>
        <v>0</v>
      </c>
      <c r="O5" s="11">
        <f>HLOOKUP($C$1,ProjectionResults!$C$1:$CE$206,85,FALSE)/100</f>
        <v>0</v>
      </c>
      <c r="P5" s="10"/>
      <c r="Q5" s="53"/>
      <c r="R5" s="107"/>
      <c r="S5" s="108"/>
    </row>
    <row r="6" spans="1:19" x14ac:dyDescent="0.3">
      <c r="A6" s="31" t="s">
        <v>14</v>
      </c>
      <c r="B6" s="15" t="s">
        <v>51</v>
      </c>
      <c r="C6" s="16">
        <f>HLOOKUP($C$1,ProjectionResults!$C$1:$CE$206,103,FALSE)</f>
        <v>50787.887000000002</v>
      </c>
      <c r="D6" s="17">
        <f t="shared" si="0"/>
        <v>2.3E-2</v>
      </c>
      <c r="E6" s="74">
        <f>HLOOKUP($C$1,ProjectionResults!$C$1:$CE$206,93,FALSE)/100</f>
        <v>0.32811371616492302</v>
      </c>
      <c r="F6" s="17">
        <f>HLOOKUP($C$1,ProjectionResults!$C$1:$CE$206,94,FALSE)/100</f>
        <v>6.7740787508243999E-2</v>
      </c>
      <c r="G6" s="112">
        <f>HLOOKUP($C$1,ProjectionResults!$C$1:$CE$206,88,FALSE)</f>
        <v>19.621657086840798</v>
      </c>
      <c r="H6" s="16">
        <f>HLOOKUP($C$1,ProjectionResults!$C$1:$CE$206,87,FALSE)</f>
        <v>891.13397019766603</v>
      </c>
      <c r="I6" s="98">
        <f t="shared" si="1"/>
        <v>0.18535464795877934</v>
      </c>
      <c r="J6" s="16">
        <f>HLOOKUP($C$1,ProjectionResults!$C$1:$CE$206,99,FALSE)</f>
        <v>142.65408771097901</v>
      </c>
      <c r="K6" s="16">
        <f>HLOOKUP($C$1,ProjectionResults!$C$1:$CE$206,(95+MATCH($K$2,ProjectionResults!$B$61:$B$64,0)-1),FALSE)</f>
        <v>8950.5152221502103</v>
      </c>
      <c r="L6" s="16">
        <f>HLOOKUP($C$1,ProjectionResults!$C$1:$CE$206,(95+MATCH($L$2,ProjectionResults!$B$61:$B$64,0)-1),FALSE)</f>
        <v>599.42984910169605</v>
      </c>
      <c r="M6" s="44">
        <f>HLOOKUP($C$1,ProjectionResults!$C$1:$CE$206,100,FALSE)</f>
        <v>0</v>
      </c>
      <c r="N6" s="16">
        <f>HLOOKUP($C$1,ProjectionResults!$C$1:$CE$206,101,FALSE)</f>
        <v>0</v>
      </c>
      <c r="O6" s="28">
        <f>HLOOKUP($C$1,ProjectionResults!$C$1:$CE$206,102,FALSE)/100</f>
        <v>0</v>
      </c>
      <c r="P6" s="16"/>
      <c r="Q6" s="54"/>
      <c r="R6" s="107"/>
      <c r="S6" s="108"/>
    </row>
    <row r="7" spans="1:19" x14ac:dyDescent="0.3">
      <c r="A7" s="31" t="s">
        <v>0</v>
      </c>
      <c r="B7" s="19" t="s">
        <v>52</v>
      </c>
      <c r="C7" s="20">
        <f>SUM(C3:C6)</f>
        <v>2208169</v>
      </c>
      <c r="D7" s="21">
        <f>SUM(D3:D6)</f>
        <v>1</v>
      </c>
      <c r="E7" s="22">
        <f>HLOOKUP($C$1,ProjectionResults!$C$1:$CE$206,8,FALSE)/100</f>
        <v>6.6387365414660296E-2</v>
      </c>
      <c r="F7" s="22">
        <f>HLOOKUP($C$1,ProjectionResults!$C$1:$CE$206,9,FALSE)/100</f>
        <v>1.48038028662632E-2</v>
      </c>
      <c r="G7" s="23">
        <f>HLOOKUP($C$1,ProjectionResults!$C$1:$CE$206,3,FALSE)</f>
        <v>2.2103961614407299</v>
      </c>
      <c r="H7" s="20">
        <f>SUM(H3:H6)</f>
        <v>4807.7238958466451</v>
      </c>
      <c r="I7" s="24">
        <f>SUM(I3:I6)</f>
        <v>1</v>
      </c>
      <c r="J7" s="20">
        <f>HLOOKUP($C$1,ProjectionResults!$C$1:$CE$206,14,FALSE)</f>
        <v>634.20664000901104</v>
      </c>
      <c r="K7" s="20">
        <f>HLOOKUP($C$1,ProjectionResults!$C$1:$CE$206,(10+MATCH($K$2,ProjectionResults!$B$61:$B$64,0)-1),FALSE)</f>
        <v>190045.771862544</v>
      </c>
      <c r="L7" s="20">
        <f>HLOOKUP($C$1,ProjectionResults!$C$1:$CE$206,(10+MATCH($L$2,ProjectionResults!$B$61:$B$64,0)-1),FALSE)</f>
        <v>3518.8512697480301</v>
      </c>
      <c r="M7" s="45">
        <f>HLOOKUP($C$1,ProjectionResults!$C$1:$CE$206,15,FALSE)</f>
        <v>0</v>
      </c>
      <c r="N7" s="20">
        <f>HLOOKUP($C$1,ProjectionResults!$C$1:$CE$206,16,FALSE)</f>
        <v>0</v>
      </c>
      <c r="O7" s="21">
        <f>HLOOKUP($C$1,ProjectionResults!$C$1:$CE$206,17,FALSE)/100</f>
        <v>0</v>
      </c>
      <c r="P7" s="20"/>
      <c r="Q7" s="55"/>
      <c r="R7" s="107"/>
      <c r="S7" s="108"/>
    </row>
    <row r="8" spans="1:19" x14ac:dyDescent="0.3">
      <c r="A8" s="31"/>
      <c r="B8" s="9"/>
      <c r="C8" s="25"/>
      <c r="D8" s="26"/>
      <c r="E8" s="25"/>
      <c r="F8" s="99"/>
      <c r="G8" s="25"/>
      <c r="H8" s="25"/>
      <c r="I8" s="12"/>
      <c r="J8" s="25"/>
      <c r="K8" s="25"/>
      <c r="L8" s="25"/>
      <c r="M8" s="46"/>
      <c r="N8" s="25"/>
      <c r="O8" s="26"/>
      <c r="P8" s="25"/>
      <c r="Q8" s="56"/>
      <c r="R8" s="40"/>
      <c r="S8" s="108"/>
    </row>
    <row r="9" spans="1:19" x14ac:dyDescent="0.3">
      <c r="A9" s="31"/>
      <c r="B9" s="27" t="s">
        <v>53</v>
      </c>
      <c r="C9" s="25"/>
      <c r="D9" s="26"/>
      <c r="E9" s="25"/>
      <c r="F9" s="99"/>
      <c r="G9" s="25"/>
      <c r="H9" s="25"/>
      <c r="I9" s="12"/>
      <c r="J9" s="25"/>
      <c r="K9" s="25"/>
      <c r="L9" s="25"/>
      <c r="M9" s="46"/>
      <c r="N9" s="25"/>
      <c r="O9" s="26"/>
      <c r="P9" s="25"/>
      <c r="Q9" s="56"/>
      <c r="R9" s="40"/>
      <c r="S9" s="108"/>
    </row>
    <row r="10" spans="1:19" x14ac:dyDescent="0.3">
      <c r="A10" s="31" t="s">
        <v>20</v>
      </c>
      <c r="B10" s="9" t="s">
        <v>48</v>
      </c>
      <c r="C10" s="10">
        <f>HLOOKUP($C$1,ProjectionResults!$C$1:$CE$206,205,FALSE)</f>
        <v>324670.5</v>
      </c>
      <c r="D10" s="11">
        <f>C10/C$15</f>
        <v>0.14000000000000001</v>
      </c>
      <c r="E10" s="10">
        <f>HLOOKUP($C$1,ProjectionResults!$C$1:$CE$206,195,FALSE)/100</f>
        <v>0</v>
      </c>
      <c r="F10" s="10">
        <f>HLOOKUP($C$1,ProjectionResults!$C$1:$CE$206,196,FALSE)/100</f>
        <v>0</v>
      </c>
      <c r="G10" s="14">
        <f>HLOOKUP($C$1,ProjectionResults!$C$1:$CE$206,190,FALSE)</f>
        <v>0</v>
      </c>
      <c r="H10" s="10">
        <f>HLOOKUP($C$1,ProjectionResults!$C$1:$CE$206,189,FALSE)</f>
        <v>0</v>
      </c>
      <c r="I10" s="10">
        <f>H10/H$15</f>
        <v>0</v>
      </c>
      <c r="J10" s="10">
        <f>HLOOKUP($C$1,ProjectionResults!$C$1:$CE$206,201,FALSE)</f>
        <v>0</v>
      </c>
      <c r="K10" s="10">
        <f>HLOOKUP($C$1,ProjectionResults!$C$1:$CE$206,(197+MATCH($K$2,ProjectionResults!$B$61:$B$64,0)-1),FALSE)</f>
        <v>0</v>
      </c>
      <c r="L10" s="10">
        <f>HLOOKUP($C$1,ProjectionResults!$C$1:$CE$206,(197+MATCH($L$2,ProjectionResults!$B$61:$B$64,0)-1),FALSE)</f>
        <v>0</v>
      </c>
      <c r="M10" s="43">
        <f>HLOOKUP($C$1,ProjectionResults!$C$1:$CE$206,202,FALSE)</f>
        <v>0</v>
      </c>
      <c r="N10" s="10">
        <f>HLOOKUP($C$1,ProjectionResults!$C$1:$CE$206,203,FALSE)</f>
        <v>0</v>
      </c>
      <c r="O10" s="10">
        <f>HLOOKUP($C$1,ProjectionResults!$C$1:$CE$206,204,FALSE)/100</f>
        <v>0</v>
      </c>
      <c r="P10" s="10"/>
      <c r="Q10" s="53"/>
      <c r="R10" s="40"/>
      <c r="S10" s="108"/>
    </row>
    <row r="11" spans="1:19" x14ac:dyDescent="0.3">
      <c r="A11" s="31" t="s">
        <v>16</v>
      </c>
      <c r="B11" s="9" t="s">
        <v>49</v>
      </c>
      <c r="C11" s="10">
        <f>HLOOKUP($C$1,ProjectionResults!$C$1:$CE$206,137,FALSE)</f>
        <v>936906.3</v>
      </c>
      <c r="D11" s="11">
        <f t="shared" ref="D11:D14" si="2">C11/C$15</f>
        <v>0.40400000000000003</v>
      </c>
      <c r="E11" s="13">
        <f>HLOOKUP($C$1,ProjectionResults!$C$1:$CE$206,127,FALSE)/100</f>
        <v>1.7608015797379299E-2</v>
      </c>
      <c r="F11" s="13">
        <f>HLOOKUP($C$1,ProjectionResults!$C$1:$CE$206,128,FALSE)/100</f>
        <v>5.5406611624603001E-3</v>
      </c>
      <c r="G11" s="102">
        <f>HLOOKUP($C$1,ProjectionResults!$C$1:$CE$206,122,FALSE)</f>
        <v>0.47044705817511601</v>
      </c>
      <c r="H11" s="10">
        <f>HLOOKUP($C$1,ProjectionResults!$C$1:$CE$206,121,FALSE)</f>
        <v>425.91977503317497</v>
      </c>
      <c r="I11" s="97">
        <f t="shared" ref="I11:I14" si="3">H11/H$15</f>
        <v>8.1163909075711138E-2</v>
      </c>
      <c r="J11" s="10">
        <f>HLOOKUP($C$1,ProjectionResults!$C$1:$CE$206,133,FALSE)</f>
        <v>74.273408793822895</v>
      </c>
      <c r="K11" s="10">
        <f>HLOOKUP($C$1,ProjectionResults!$C$1:$CE$206,(129+MATCH($K$2,ProjectionResults!$B$61:$B$64,0)-1),FALSE)</f>
        <v>0</v>
      </c>
      <c r="L11" s="10">
        <f>HLOOKUP($C$1,ProjectionResults!$C$1:$CE$206,(129+MATCH($L$2,ProjectionResults!$B$61:$B$64,0)-1),FALSE)</f>
        <v>0</v>
      </c>
      <c r="M11" s="43">
        <f>HLOOKUP($C$1,ProjectionResults!$C$1:$CE$206,134,FALSE)</f>
        <v>0</v>
      </c>
      <c r="N11" s="10">
        <f>HLOOKUP($C$1,ProjectionResults!$C$1:$CE$206,135,FALSE)</f>
        <v>0</v>
      </c>
      <c r="O11" s="11">
        <f>HLOOKUP($C$1,ProjectionResults!$C$1:$CE$206,136,FALSE)/100</f>
        <v>0</v>
      </c>
      <c r="P11" s="121">
        <f>[1]SexualBehaviour!$AY69</f>
        <v>11573923.067942403</v>
      </c>
      <c r="Q11" s="53"/>
      <c r="R11" s="110"/>
      <c r="S11" s="109"/>
    </row>
    <row r="12" spans="1:19" x14ac:dyDescent="0.3">
      <c r="A12" s="31" t="s">
        <v>17</v>
      </c>
      <c r="B12" s="9" t="s">
        <v>50</v>
      </c>
      <c r="C12" s="10">
        <f>HLOOKUP($C$1,ProjectionResults!$C$1:$CE$206,154,FALSE)</f>
        <v>649341</v>
      </c>
      <c r="D12" s="11">
        <f t="shared" si="2"/>
        <v>0.28000000000000003</v>
      </c>
      <c r="E12" s="13">
        <f>HLOOKUP($C$1,ProjectionResults!$C$1:$CE$206,144,FALSE)/100</f>
        <v>0.126169525075053</v>
      </c>
      <c r="F12" s="13">
        <f>HLOOKUP($C$1,ProjectionResults!$C$1:$CE$206,145,FALSE)/100</f>
        <v>3.5980137071943502E-2</v>
      </c>
      <c r="G12" s="14">
        <f>HLOOKUP($C$1,ProjectionResults!$C$1:$CE$206,139,FALSE)</f>
        <v>4.1911053970786796</v>
      </c>
      <c r="H12" s="10">
        <f>HLOOKUP($C$1,ProjectionResults!$C$1:$CE$206,138,FALSE)</f>
        <v>2555.29642735269</v>
      </c>
      <c r="I12" s="97">
        <f t="shared" si="3"/>
        <v>0.4869411073364438</v>
      </c>
      <c r="J12" s="10">
        <f>HLOOKUP($C$1,ProjectionResults!$C$1:$CE$206,150,FALSE)</f>
        <v>439.48635818068698</v>
      </c>
      <c r="K12" s="10">
        <f>HLOOKUP($C$1,ProjectionResults!$C$1:$CE$206,(146+MATCH($K$2,ProjectionResults!$B$61:$B$64,0)-1),FALSE)</f>
        <v>25464.351686021801</v>
      </c>
      <c r="L12" s="10">
        <f>HLOOKUP($C$1,ProjectionResults!$C$1:$CE$206,(146+MATCH($L$2,ProjectionResults!$B$61:$B$64,0)-1),FALSE)</f>
        <v>924.53483989061601</v>
      </c>
      <c r="M12" s="43">
        <f>HLOOKUP($C$1,ProjectionResults!$C$1:$CE$206,151,FALSE)</f>
        <v>0</v>
      </c>
      <c r="N12" s="10">
        <f>HLOOKUP($C$1,ProjectionResults!$C$1:$CE$206,152,FALSE)</f>
        <v>0</v>
      </c>
      <c r="O12" s="11">
        <f>HLOOKUP($C$1,ProjectionResults!$C$1:$CE$206,153,FALSE)/100</f>
        <v>0</v>
      </c>
      <c r="P12" s="121">
        <f>[1]SexualBehaviour!$AY70</f>
        <v>32678930.753722407</v>
      </c>
      <c r="Q12" s="53"/>
      <c r="R12" s="107"/>
      <c r="S12" s="108"/>
    </row>
    <row r="13" spans="1:19" x14ac:dyDescent="0.3">
      <c r="A13" s="31" t="s">
        <v>18</v>
      </c>
      <c r="B13" s="9" t="s">
        <v>54</v>
      </c>
      <c r="C13" s="10">
        <f>HLOOKUP($C$1,ProjectionResults!$C$1:$CE$206,171,FALSE)</f>
        <v>371052</v>
      </c>
      <c r="D13" s="11">
        <f t="shared" si="2"/>
        <v>0.16</v>
      </c>
      <c r="E13" s="11">
        <f>HLOOKUP($C$1,ProjectionResults!$C$1:$CE$206,161,FALSE)/100</f>
        <v>0.164939589281313</v>
      </c>
      <c r="F13" s="13">
        <f>HLOOKUP($C$1,ProjectionResults!$C$1:$CE$206,162,FALSE)/100</f>
        <v>3.0367302312958002E-2</v>
      </c>
      <c r="G13" s="14">
        <f>HLOOKUP($C$1,ProjectionResults!$C$1:$CE$206,156,FALSE)</f>
        <v>5.04640691240499</v>
      </c>
      <c r="H13" s="10">
        <f>HLOOKUP($C$1,ProjectionResults!$C$1:$CE$206,155,FALSE)</f>
        <v>1740.9620150401599</v>
      </c>
      <c r="I13" s="97">
        <f t="shared" si="3"/>
        <v>0.33176032430515878</v>
      </c>
      <c r="J13" s="10">
        <f>HLOOKUP($C$1,ProjectionResults!$C$1:$CE$206,167,FALSE)</f>
        <v>291.24267837198602</v>
      </c>
      <c r="K13" s="10">
        <f>HLOOKUP($C$1,ProjectionResults!$C$1:$CE$206,(163+MATCH($K$2,ProjectionResults!$B$61:$B$64,0)-1),FALSE)</f>
        <v>25457.008553803698</v>
      </c>
      <c r="L13" s="10">
        <f>HLOOKUP($C$1,ProjectionResults!$C$1:$CE$206,(163+MATCH($L$2,ProjectionResults!$B$61:$B$64,0)-1),FALSE)</f>
        <v>771.49898703692497</v>
      </c>
      <c r="M13" s="43">
        <f>HLOOKUP($C$1,ProjectionResults!$C$1:$CE$206,168,FALSE)</f>
        <v>0</v>
      </c>
      <c r="N13" s="10">
        <f>HLOOKUP($C$1,ProjectionResults!$C$1:$CE$206,169,FALSE)</f>
        <v>0</v>
      </c>
      <c r="O13" s="11">
        <f>HLOOKUP($C$1,ProjectionResults!$C$1:$CE$206,170,FALSE)/100</f>
        <v>0</v>
      </c>
      <c r="P13" s="121">
        <f>[1]SexualBehaviour!$AY71</f>
        <v>5134108.32</v>
      </c>
      <c r="Q13" s="53"/>
      <c r="R13" s="107"/>
      <c r="S13" s="108"/>
    </row>
    <row r="14" spans="1:19" x14ac:dyDescent="0.3">
      <c r="A14" s="31" t="s">
        <v>19</v>
      </c>
      <c r="B14" s="15" t="s">
        <v>21</v>
      </c>
      <c r="C14" s="16">
        <f>HLOOKUP($C$1,ProjectionResults!$C$1:$CE$206,188,FALSE)</f>
        <v>37105.199999999997</v>
      </c>
      <c r="D14" s="17">
        <f t="shared" si="2"/>
        <v>1.6E-2</v>
      </c>
      <c r="E14" s="28">
        <f>HLOOKUP($C$1,ProjectionResults!$C$1:$CE$206,178,FALSE)/100</f>
        <v>0.31618520742610501</v>
      </c>
      <c r="F14" s="17">
        <f>HLOOKUP($C$1,ProjectionResults!$C$1:$CE$206,179,FALSE)/100</f>
        <v>6.0674322963114806E-2</v>
      </c>
      <c r="G14" s="112">
        <f>HLOOKUP($C$1,ProjectionResults!$C$1:$CE$206,173,FALSE)</f>
        <v>15.7742137587153</v>
      </c>
      <c r="H14" s="16">
        <f>HLOOKUP($C$1,ProjectionResults!$C$1:$CE$206,172,FALSE)</f>
        <v>525.47162945196897</v>
      </c>
      <c r="I14" s="18">
        <f t="shared" si="3"/>
        <v>0.10013465928268632</v>
      </c>
      <c r="J14" s="16">
        <f>HLOOKUP($C$1,ProjectionResults!$C$1:$CE$206,184,FALSE)</f>
        <v>84.847961110349999</v>
      </c>
      <c r="K14" s="16">
        <f>HLOOKUP($C$1,ProjectionResults!$C$1:$CE$206,(180+MATCH($K$2,ProjectionResults!$B$61:$B$64,0)-1),FALSE)</f>
        <v>5450.8801431372203</v>
      </c>
      <c r="L14" s="16">
        <f>HLOOKUP($C$1,ProjectionResults!$C$1:$CE$206,(180+MATCH($L$2,ProjectionResults!$B$61:$B$64,0)-1),FALSE)</f>
        <v>326.81719326632401</v>
      </c>
      <c r="M14" s="44">
        <f>HLOOKUP($C$1,ProjectionResults!$C$1:$CE$206,185,FALSE)</f>
        <v>0</v>
      </c>
      <c r="N14" s="16">
        <f>HLOOKUP($C$1,ProjectionResults!$C$1:$CE$206,186,FALSE)</f>
        <v>0</v>
      </c>
      <c r="O14" s="28">
        <f>HLOOKUP($C$1,ProjectionResults!$C$1:$CE$206,187,FALSE)/100</f>
        <v>0</v>
      </c>
      <c r="P14" s="121">
        <f>[1]SexualBehaviour!$AY72</f>
        <v>6735016.6415999997</v>
      </c>
      <c r="Q14" s="54"/>
      <c r="R14" s="106"/>
      <c r="S14" s="108"/>
    </row>
    <row r="15" spans="1:19" x14ac:dyDescent="0.3">
      <c r="A15" s="31" t="s">
        <v>10</v>
      </c>
      <c r="B15" s="19" t="s">
        <v>55</v>
      </c>
      <c r="C15" s="20">
        <f>SUM(C10:C14)</f>
        <v>2319075</v>
      </c>
      <c r="D15" s="21">
        <f>SUM(D10:D14)</f>
        <v>1</v>
      </c>
      <c r="E15" s="22">
        <f>HLOOKUP($C$1,ProjectionResults!$C$1:$CE$206,25,FALSE)/100</f>
        <v>7.3890403006983796E-2</v>
      </c>
      <c r="F15" s="22">
        <f>HLOOKUP($C$1,ProjectionResults!$C$1:$CE$206,26,FALSE)/100</f>
        <v>1.8142423027261302E-2</v>
      </c>
      <c r="G15" s="23">
        <f>HLOOKUP($C$1,ProjectionResults!$C$1:$CE$206,20,FALSE)</f>
        <v>2.30510721699918</v>
      </c>
      <c r="H15" s="20">
        <f>SUM(H10:H14)</f>
        <v>5247.6498468779937</v>
      </c>
      <c r="I15" s="24">
        <f>SUM(I10:I14)</f>
        <v>1</v>
      </c>
      <c r="J15" s="20">
        <f>HLOOKUP($C$1,ProjectionResults!$C$1:$CE$206,31,FALSE)</f>
        <v>889.85040645684603</v>
      </c>
      <c r="K15" s="20">
        <f>HLOOKUP($C$1,ProjectionResults!$C$1:$CE$206,(27+MATCH($K$2,ProjectionResults!$B$61:$B$64,0)-1),FALSE)</f>
        <v>56372.240382962802</v>
      </c>
      <c r="L15" s="20">
        <f>HLOOKUP($C$1,ProjectionResults!$C$1:$CE$206,(27+MATCH($L$2,ProjectionResults!$B$61:$B$64,0)-1),FALSE)</f>
        <v>2022.85102019386</v>
      </c>
      <c r="M15" s="45">
        <f>HLOOKUP($C$1,ProjectionResults!$C$1:$CE$206,32,FALSE)</f>
        <v>0</v>
      </c>
      <c r="N15" s="20">
        <f>HLOOKUP($C$1,ProjectionResults!$C$1:$CE$206,33,FALSE)</f>
        <v>0</v>
      </c>
      <c r="O15" s="21">
        <f>HLOOKUP($C$1,ProjectionResults!$C$1:$CE$206,34,FALSE)/100</f>
        <v>0</v>
      </c>
      <c r="P15" s="20"/>
      <c r="Q15" s="55"/>
      <c r="R15" s="40"/>
    </row>
    <row r="16" spans="1:19" x14ac:dyDescent="0.3">
      <c r="A16" s="31" t="s">
        <v>11</v>
      </c>
      <c r="B16" s="19" t="s">
        <v>56</v>
      </c>
      <c r="C16" s="20">
        <f>HLOOKUP($C$1,ProjectionResults!$C$1:$CE$206,52,FALSE)</f>
        <v>4527244</v>
      </c>
      <c r="D16" s="21"/>
      <c r="E16" s="22">
        <f>HLOOKUP($C$1,ProjectionResults!$C$1:$CE$206,42,FALSE)/100</f>
        <v>7.0230786910037604E-2</v>
      </c>
      <c r="F16" s="22">
        <f>HLOOKUP($C$1,ProjectionResults!$C$1:$CE$206,43,FALSE)/100</f>
        <v>1.6514006811503702E-2</v>
      </c>
      <c r="G16" s="23">
        <f>HLOOKUP($C$1,ProjectionResults!$C$1:$CE$206,37,FALSE)</f>
        <v>2.2588312348544801</v>
      </c>
      <c r="H16" s="20">
        <f>HLOOKUP($C$1,ProjectionResults!$C$1:$CE$206,36,FALSE)</f>
        <v>10055.3737427246</v>
      </c>
      <c r="I16" s="24"/>
      <c r="J16" s="20">
        <f>HLOOKUP($C$1,ProjectionResults!$C$1:$CE$206,48,FALSE)</f>
        <v>1524.0570464658599</v>
      </c>
      <c r="K16" s="20">
        <f>HLOOKUP($C$1,ProjectionResults!$C$1:$CE$206,(44+MATCH($K$2,ProjectionResults!$B$61:$B$64,0)-1),FALSE)</f>
        <v>246418.01224550701</v>
      </c>
      <c r="L16" s="20">
        <f>HLOOKUP($C$1,ProjectionResults!$C$1:$CE$206,(44+MATCH($L$2,ProjectionResults!$B$61:$B$64,0)-1),FALSE)</f>
        <v>5541.7022899418998</v>
      </c>
      <c r="M16" s="45">
        <f>HLOOKUP($C$1,ProjectionResults!$C$1:$CE$206,49,FALSE)</f>
        <v>0</v>
      </c>
      <c r="N16" s="20">
        <f>HLOOKUP($C$1,ProjectionResults!$C$1:$CE$206,50,FALSE)</f>
        <v>0</v>
      </c>
      <c r="O16" s="21">
        <f>HLOOKUP($C$1,ProjectionResults!$C$1:$CE$206,51,FALSE)/100</f>
        <v>0</v>
      </c>
      <c r="P16" s="20">
        <f>SUM(P11:P14)</f>
        <v>56121978.783264808</v>
      </c>
      <c r="Q16" s="55"/>
      <c r="R16" s="40"/>
    </row>
    <row r="17" spans="1:17" x14ac:dyDescent="0.3">
      <c r="L17" s="105"/>
    </row>
    <row r="18" spans="1:17" s="31" customFormat="1" x14ac:dyDescent="0.3">
      <c r="A18" s="31" t="s">
        <v>154</v>
      </c>
      <c r="C18" s="32">
        <f>C7+C15</f>
        <v>4527244</v>
      </c>
      <c r="H18" s="32">
        <f>H7+H15</f>
        <v>10055.373742724638</v>
      </c>
      <c r="J18" s="32">
        <f>J7+J15</f>
        <v>1524.0570464658572</v>
      </c>
      <c r="K18" s="32">
        <f>K7+K15</f>
        <v>246418.0122455068</v>
      </c>
      <c r="L18" s="32">
        <f>L7+L15</f>
        <v>5541.7022899418898</v>
      </c>
      <c r="M18" s="32">
        <f t="shared" ref="M18:N18" si="4">M7+M15</f>
        <v>0</v>
      </c>
      <c r="N18" s="32">
        <f t="shared" si="4"/>
        <v>0</v>
      </c>
      <c r="O18" s="32"/>
      <c r="P18" s="72" t="s">
        <v>156</v>
      </c>
      <c r="Q18" s="32"/>
    </row>
    <row r="19" spans="1:17" s="30" customFormat="1" x14ac:dyDescent="0.3">
      <c r="B19" s="96" t="s">
        <v>93</v>
      </c>
      <c r="J19" s="82">
        <f>J16*$I$26</f>
        <v>8839.5308695019867</v>
      </c>
      <c r="K19" s="82">
        <f>K16*$I$24</f>
        <v>517477.82571556472</v>
      </c>
      <c r="L19" s="82">
        <f>L16*$I$27</f>
        <v>20504.298472785031</v>
      </c>
      <c r="M19" s="82">
        <f>M16*$I$29</f>
        <v>0</v>
      </c>
      <c r="N19" s="82">
        <f>N16*$I$28</f>
        <v>0</v>
      </c>
      <c r="O19" s="82"/>
      <c r="P19" s="82">
        <f>SUMPRODUCT(P11:P14,I30:I33)</f>
        <v>4527898.8007816887</v>
      </c>
      <c r="Q19" s="82">
        <f>SUM(J19:P19)</f>
        <v>5074720.4558395408</v>
      </c>
    </row>
    <row r="20" spans="1:17" s="30" customFormat="1" x14ac:dyDescent="0.3">
      <c r="B20" s="29"/>
      <c r="J20" s="49"/>
      <c r="K20" s="101" t="s">
        <v>169</v>
      </c>
      <c r="L20" s="49"/>
      <c r="M20" s="49"/>
      <c r="N20" s="49"/>
      <c r="O20" s="49"/>
      <c r="P20" s="49"/>
      <c r="Q20" s="49"/>
    </row>
    <row r="21" spans="1:17" x14ac:dyDescent="0.3">
      <c r="H21" s="57"/>
      <c r="I21" s="57"/>
      <c r="K21" s="100" t="s">
        <v>170</v>
      </c>
    </row>
    <row r="22" spans="1:17" x14ac:dyDescent="0.3">
      <c r="A22" s="84" t="s">
        <v>94</v>
      </c>
      <c r="B22" s="85"/>
      <c r="C22" s="85"/>
      <c r="D22" s="85"/>
      <c r="E22" s="85"/>
      <c r="F22" s="85"/>
      <c r="G22" s="85"/>
      <c r="H22" s="85"/>
      <c r="I22" s="85"/>
      <c r="J22" s="86"/>
    </row>
    <row r="23" spans="1:17" x14ac:dyDescent="0.3">
      <c r="A23" s="87" t="s">
        <v>95</v>
      </c>
      <c r="B23" s="88"/>
      <c r="C23" s="88"/>
      <c r="D23" s="89" t="s">
        <v>41</v>
      </c>
      <c r="E23" s="88"/>
      <c r="F23" s="88"/>
      <c r="G23" s="89" t="s">
        <v>44</v>
      </c>
      <c r="H23" s="88"/>
      <c r="I23" s="89" t="s">
        <v>107</v>
      </c>
      <c r="J23" s="90" t="s">
        <v>103</v>
      </c>
    </row>
    <row r="24" spans="1:17" x14ac:dyDescent="0.3">
      <c r="A24" s="91" t="s">
        <v>171</v>
      </c>
      <c r="B24" s="92"/>
      <c r="C24" s="92"/>
      <c r="D24" s="92" t="s">
        <v>96</v>
      </c>
      <c r="E24" s="93"/>
      <c r="F24" s="93"/>
      <c r="G24" s="92"/>
      <c r="I24" s="122">
        <v>2.1</v>
      </c>
      <c r="J24" s="131" t="s">
        <v>155</v>
      </c>
    </row>
    <row r="25" spans="1:17" x14ac:dyDescent="0.3">
      <c r="A25" s="91" t="s">
        <v>172</v>
      </c>
      <c r="B25" s="92"/>
      <c r="C25" s="92"/>
      <c r="D25" s="92" t="s">
        <v>96</v>
      </c>
      <c r="E25" s="93"/>
      <c r="F25" s="93"/>
      <c r="G25" s="92"/>
      <c r="I25" s="122">
        <v>2.1</v>
      </c>
      <c r="J25" s="132"/>
    </row>
    <row r="26" spans="1:17" x14ac:dyDescent="0.3">
      <c r="A26" s="91" t="s">
        <v>115</v>
      </c>
      <c r="B26" s="92"/>
      <c r="C26" s="92"/>
      <c r="D26" s="92" t="s">
        <v>104</v>
      </c>
      <c r="E26" s="93"/>
      <c r="F26" s="93"/>
      <c r="G26" s="92"/>
      <c r="I26" s="122">
        <v>5.8</v>
      </c>
      <c r="J26" s="132"/>
    </row>
    <row r="27" spans="1:17" x14ac:dyDescent="0.3">
      <c r="A27" s="91" t="s">
        <v>97</v>
      </c>
      <c r="B27" s="92"/>
      <c r="C27" s="92"/>
      <c r="D27" s="92" t="s">
        <v>98</v>
      </c>
      <c r="E27" s="93"/>
      <c r="F27" s="93"/>
      <c r="G27" s="92"/>
      <c r="I27" s="122">
        <v>3.7</v>
      </c>
      <c r="J27" s="132"/>
    </row>
    <row r="28" spans="1:17" x14ac:dyDescent="0.3">
      <c r="A28" s="91" t="s">
        <v>100</v>
      </c>
      <c r="B28" s="92"/>
      <c r="C28" s="92"/>
      <c r="D28" s="92" t="s">
        <v>99</v>
      </c>
      <c r="E28" s="93"/>
      <c r="F28" s="93"/>
      <c r="G28" s="92"/>
      <c r="I28" s="122">
        <v>5.5</v>
      </c>
      <c r="J28" s="132"/>
    </row>
    <row r="29" spans="1:17" s="50" customFormat="1" x14ac:dyDescent="0.3">
      <c r="A29" s="94" t="s">
        <v>101</v>
      </c>
      <c r="B29" s="88"/>
      <c r="C29" s="88"/>
      <c r="D29" s="88" t="s">
        <v>102</v>
      </c>
      <c r="E29" s="88"/>
      <c r="F29" s="88"/>
      <c r="G29" s="88"/>
      <c r="I29" s="123">
        <v>2.1</v>
      </c>
      <c r="J29" s="132"/>
    </row>
    <row r="30" spans="1:17" s="30" customFormat="1" x14ac:dyDescent="0.3">
      <c r="A30" s="91" t="s">
        <v>105</v>
      </c>
      <c r="B30" s="92"/>
      <c r="C30" s="92"/>
      <c r="D30" s="92" t="s">
        <v>106</v>
      </c>
      <c r="E30" s="92"/>
      <c r="F30" s="92"/>
      <c r="G30" s="92" t="s">
        <v>49</v>
      </c>
      <c r="H30" s="58"/>
      <c r="I30" s="122">
        <v>0.05</v>
      </c>
      <c r="J30" s="132"/>
    </row>
    <row r="31" spans="1:17" s="30" customFormat="1" x14ac:dyDescent="0.3">
      <c r="A31" s="91"/>
      <c r="B31" s="92"/>
      <c r="C31" s="92"/>
      <c r="D31" s="92" t="s">
        <v>106</v>
      </c>
      <c r="E31" s="92"/>
      <c r="F31" s="92"/>
      <c r="G31" s="92" t="s">
        <v>116</v>
      </c>
      <c r="H31" s="58"/>
      <c r="I31" s="122">
        <v>7.0000000000000007E-2</v>
      </c>
      <c r="J31" s="132"/>
    </row>
    <row r="32" spans="1:17" s="30" customFormat="1" x14ac:dyDescent="0.3">
      <c r="A32" s="91"/>
      <c r="B32" s="92"/>
      <c r="C32" s="92"/>
      <c r="D32" s="92" t="s">
        <v>106</v>
      </c>
      <c r="E32" s="92"/>
      <c r="F32" s="92"/>
      <c r="G32" s="92" t="s">
        <v>117</v>
      </c>
      <c r="H32" s="58"/>
      <c r="I32" s="122">
        <v>0.14000000000000001</v>
      </c>
      <c r="J32" s="132"/>
    </row>
    <row r="33" spans="1:10" s="30" customFormat="1" x14ac:dyDescent="0.3">
      <c r="A33" s="94"/>
      <c r="B33" s="88"/>
      <c r="C33" s="88"/>
      <c r="D33" s="88" t="s">
        <v>106</v>
      </c>
      <c r="E33" s="88"/>
      <c r="F33" s="88"/>
      <c r="G33" s="88" t="s">
        <v>21</v>
      </c>
      <c r="H33" s="3"/>
      <c r="I33" s="123">
        <v>0.14000000000000001</v>
      </c>
      <c r="J33" s="133"/>
    </row>
  </sheetData>
  <sheetProtection sheet="1" objects="1" scenarios="1"/>
  <mergeCells count="1">
    <mergeCell ref="J24:J33"/>
  </mergeCells>
  <phoneticPr fontId="15" type="noConversion"/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222C35E-BCFB-4247-B142-C5D7C64A895D}">
          <x14:formula1>
            <xm:f>'Lists dropdown menus'!$E$2:$E$82</xm:f>
          </x14:formula1>
          <xm:sqref>C1</xm:sqref>
        </x14:dataValidation>
        <x14:dataValidation type="list" allowBlank="1" showInputMessage="1" showErrorMessage="1" xr:uid="{663EB1EC-AE0A-499B-9CAA-E6E667EB2F35}">
          <x14:formula1>
            <xm:f>'Lists dropdown menus'!$A$2:$A$3</xm:f>
          </x14:formula1>
          <xm:sqref>K2</xm:sqref>
        </x14:dataValidation>
        <x14:dataValidation type="list" allowBlank="1" showInputMessage="1" showErrorMessage="1" xr:uid="{E26EEF8D-0D52-4BE5-A3F7-387C1CE1BAA6}">
          <x14:formula1>
            <xm:f>'Lists dropdown menus'!$B$2:$B$3</xm:f>
          </x14:formula1>
          <xm:sqref>L2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F0F45-B508-4EBF-AD2D-F8C742209865}">
  <dimension ref="A1:E82"/>
  <sheetViews>
    <sheetView workbookViewId="0">
      <selection activeCell="D8" sqref="D8"/>
    </sheetView>
  </sheetViews>
  <sheetFormatPr defaultColWidth="8.6640625" defaultRowHeight="14.4" x14ac:dyDescent="0.3"/>
  <cols>
    <col min="1" max="1" width="29.44140625" style="67" customWidth="1"/>
    <col min="2" max="2" width="34.33203125" style="67" customWidth="1"/>
    <col min="3" max="3" width="8.6640625" style="67"/>
    <col min="4" max="4" width="34.6640625" style="67" customWidth="1"/>
    <col min="5" max="5" width="26.6640625" style="67" customWidth="1"/>
    <col min="6" max="16384" width="8.6640625" style="67"/>
  </cols>
  <sheetData>
    <row r="1" spans="1:5" x14ac:dyDescent="0.3">
      <c r="A1" s="124" t="s">
        <v>90</v>
      </c>
      <c r="B1" s="125" t="s">
        <v>91</v>
      </c>
      <c r="D1" s="125" t="s">
        <v>87</v>
      </c>
      <c r="E1" s="125" t="s">
        <v>119</v>
      </c>
    </row>
    <row r="2" spans="1:5" x14ac:dyDescent="0.3">
      <c r="A2" s="126" t="s">
        <v>2</v>
      </c>
      <c r="B2" s="127" t="s">
        <v>3</v>
      </c>
      <c r="D2" s="67" t="s">
        <v>12</v>
      </c>
      <c r="E2" s="67">
        <v>1970</v>
      </c>
    </row>
    <row r="3" spans="1:5" x14ac:dyDescent="0.3">
      <c r="A3" s="128" t="s">
        <v>4</v>
      </c>
      <c r="B3" s="129" t="s">
        <v>5</v>
      </c>
      <c r="D3" s="67" t="s">
        <v>16</v>
      </c>
      <c r="E3" s="67">
        <v>1971</v>
      </c>
    </row>
    <row r="4" spans="1:5" x14ac:dyDescent="0.3">
      <c r="D4" s="67" t="s">
        <v>13</v>
      </c>
      <c r="E4" s="67">
        <v>1972</v>
      </c>
    </row>
    <row r="5" spans="1:5" x14ac:dyDescent="0.3">
      <c r="D5" s="67" t="s">
        <v>17</v>
      </c>
      <c r="E5" s="67">
        <v>1973</v>
      </c>
    </row>
    <row r="6" spans="1:5" x14ac:dyDescent="0.3">
      <c r="D6" s="67" t="s">
        <v>112</v>
      </c>
      <c r="E6" s="67">
        <v>1974</v>
      </c>
    </row>
    <row r="7" spans="1:5" x14ac:dyDescent="0.3">
      <c r="D7" s="67" t="s">
        <v>113</v>
      </c>
      <c r="E7" s="67">
        <v>1975</v>
      </c>
    </row>
    <row r="8" spans="1:5" x14ac:dyDescent="0.3">
      <c r="D8" s="67" t="s">
        <v>114</v>
      </c>
      <c r="E8" s="67">
        <v>1976</v>
      </c>
    </row>
    <row r="9" spans="1:5" x14ac:dyDescent="0.3">
      <c r="D9" s="67" t="s">
        <v>14</v>
      </c>
      <c r="E9" s="67">
        <v>1977</v>
      </c>
    </row>
    <row r="10" spans="1:5" x14ac:dyDescent="0.3">
      <c r="D10" s="67" t="s">
        <v>18</v>
      </c>
      <c r="E10" s="67">
        <v>1978</v>
      </c>
    </row>
    <row r="11" spans="1:5" x14ac:dyDescent="0.3">
      <c r="D11" s="67" t="s">
        <v>19</v>
      </c>
      <c r="E11" s="67">
        <v>1979</v>
      </c>
    </row>
    <row r="12" spans="1:5" x14ac:dyDescent="0.3">
      <c r="D12" s="67" t="s">
        <v>84</v>
      </c>
      <c r="E12" s="67">
        <v>1980</v>
      </c>
    </row>
    <row r="13" spans="1:5" x14ac:dyDescent="0.3">
      <c r="E13" s="67">
        <v>1981</v>
      </c>
    </row>
    <row r="14" spans="1:5" x14ac:dyDescent="0.3">
      <c r="E14" s="67">
        <v>1982</v>
      </c>
    </row>
    <row r="15" spans="1:5" x14ac:dyDescent="0.3">
      <c r="E15" s="67">
        <v>1983</v>
      </c>
    </row>
    <row r="16" spans="1:5" x14ac:dyDescent="0.3">
      <c r="E16" s="67">
        <v>1984</v>
      </c>
    </row>
    <row r="17" spans="5:5" x14ac:dyDescent="0.3">
      <c r="E17" s="67">
        <v>1985</v>
      </c>
    </row>
    <row r="18" spans="5:5" x14ac:dyDescent="0.3">
      <c r="E18" s="67">
        <v>1986</v>
      </c>
    </row>
    <row r="19" spans="5:5" x14ac:dyDescent="0.3">
      <c r="E19" s="67">
        <v>1987</v>
      </c>
    </row>
    <row r="20" spans="5:5" x14ac:dyDescent="0.3">
      <c r="E20" s="67">
        <v>1988</v>
      </c>
    </row>
    <row r="21" spans="5:5" x14ac:dyDescent="0.3">
      <c r="E21" s="67">
        <v>1989</v>
      </c>
    </row>
    <row r="22" spans="5:5" x14ac:dyDescent="0.3">
      <c r="E22" s="67">
        <v>1990</v>
      </c>
    </row>
    <row r="23" spans="5:5" x14ac:dyDescent="0.3">
      <c r="E23" s="67">
        <v>1991</v>
      </c>
    </row>
    <row r="24" spans="5:5" x14ac:dyDescent="0.3">
      <c r="E24" s="67">
        <v>1992</v>
      </c>
    </row>
    <row r="25" spans="5:5" x14ac:dyDescent="0.3">
      <c r="E25" s="67">
        <v>1993</v>
      </c>
    </row>
    <row r="26" spans="5:5" x14ac:dyDescent="0.3">
      <c r="E26" s="67">
        <v>1994</v>
      </c>
    </row>
    <row r="27" spans="5:5" x14ac:dyDescent="0.3">
      <c r="E27" s="67">
        <v>1995</v>
      </c>
    </row>
    <row r="28" spans="5:5" x14ac:dyDescent="0.3">
      <c r="E28" s="67">
        <v>1996</v>
      </c>
    </row>
    <row r="29" spans="5:5" x14ac:dyDescent="0.3">
      <c r="E29" s="67">
        <v>1997</v>
      </c>
    </row>
    <row r="30" spans="5:5" x14ac:dyDescent="0.3">
      <c r="E30" s="67">
        <v>1998</v>
      </c>
    </row>
    <row r="31" spans="5:5" x14ac:dyDescent="0.3">
      <c r="E31" s="67">
        <v>1999</v>
      </c>
    </row>
    <row r="32" spans="5:5" x14ac:dyDescent="0.3">
      <c r="E32" s="67">
        <v>2000</v>
      </c>
    </row>
    <row r="33" spans="5:5" x14ac:dyDescent="0.3">
      <c r="E33" s="67">
        <v>2001</v>
      </c>
    </row>
    <row r="34" spans="5:5" x14ac:dyDescent="0.3">
      <c r="E34" s="67">
        <v>2002</v>
      </c>
    </row>
    <row r="35" spans="5:5" x14ac:dyDescent="0.3">
      <c r="E35" s="67">
        <v>2003</v>
      </c>
    </row>
    <row r="36" spans="5:5" x14ac:dyDescent="0.3">
      <c r="E36" s="67">
        <v>2004</v>
      </c>
    </row>
    <row r="37" spans="5:5" x14ac:dyDescent="0.3">
      <c r="E37" s="67">
        <v>2005</v>
      </c>
    </row>
    <row r="38" spans="5:5" x14ac:dyDescent="0.3">
      <c r="E38" s="67">
        <v>2006</v>
      </c>
    </row>
    <row r="39" spans="5:5" x14ac:dyDescent="0.3">
      <c r="E39" s="67">
        <v>2007</v>
      </c>
    </row>
    <row r="40" spans="5:5" x14ac:dyDescent="0.3">
      <c r="E40" s="67">
        <v>2008</v>
      </c>
    </row>
    <row r="41" spans="5:5" x14ac:dyDescent="0.3">
      <c r="E41" s="67">
        <v>2009</v>
      </c>
    </row>
    <row r="42" spans="5:5" x14ac:dyDescent="0.3">
      <c r="E42" s="67">
        <v>2010</v>
      </c>
    </row>
    <row r="43" spans="5:5" x14ac:dyDescent="0.3">
      <c r="E43" s="67">
        <v>2011</v>
      </c>
    </row>
    <row r="44" spans="5:5" x14ac:dyDescent="0.3">
      <c r="E44" s="67">
        <v>2012</v>
      </c>
    </row>
    <row r="45" spans="5:5" x14ac:dyDescent="0.3">
      <c r="E45" s="67">
        <v>2013</v>
      </c>
    </row>
    <row r="46" spans="5:5" x14ac:dyDescent="0.3">
      <c r="E46" s="67">
        <v>2014</v>
      </c>
    </row>
    <row r="47" spans="5:5" x14ac:dyDescent="0.3">
      <c r="E47" s="67">
        <v>2015</v>
      </c>
    </row>
    <row r="48" spans="5:5" x14ac:dyDescent="0.3">
      <c r="E48" s="67">
        <v>2016</v>
      </c>
    </row>
    <row r="49" spans="5:5" x14ac:dyDescent="0.3">
      <c r="E49" s="67">
        <v>2017</v>
      </c>
    </row>
    <row r="50" spans="5:5" x14ac:dyDescent="0.3">
      <c r="E50" s="67">
        <v>2018</v>
      </c>
    </row>
    <row r="51" spans="5:5" x14ac:dyDescent="0.3">
      <c r="E51" s="67">
        <v>2019</v>
      </c>
    </row>
    <row r="52" spans="5:5" x14ac:dyDescent="0.3">
      <c r="E52" s="67">
        <v>2020</v>
      </c>
    </row>
    <row r="53" spans="5:5" x14ac:dyDescent="0.3">
      <c r="E53" s="67">
        <v>2021</v>
      </c>
    </row>
    <row r="54" spans="5:5" x14ac:dyDescent="0.3">
      <c r="E54" s="67">
        <v>2022</v>
      </c>
    </row>
    <row r="55" spans="5:5" x14ac:dyDescent="0.3">
      <c r="E55" s="67">
        <v>2023</v>
      </c>
    </row>
    <row r="56" spans="5:5" x14ac:dyDescent="0.3">
      <c r="E56" s="67">
        <v>2024</v>
      </c>
    </row>
    <row r="57" spans="5:5" x14ac:dyDescent="0.3">
      <c r="E57" s="67">
        <v>2025</v>
      </c>
    </row>
    <row r="58" spans="5:5" x14ac:dyDescent="0.3">
      <c r="E58" s="67">
        <v>2026</v>
      </c>
    </row>
    <row r="59" spans="5:5" x14ac:dyDescent="0.3">
      <c r="E59" s="67">
        <v>2027</v>
      </c>
    </row>
    <row r="60" spans="5:5" x14ac:dyDescent="0.3">
      <c r="E60" s="67">
        <v>2028</v>
      </c>
    </row>
    <row r="61" spans="5:5" x14ac:dyDescent="0.3">
      <c r="E61" s="67">
        <v>2029</v>
      </c>
    </row>
    <row r="62" spans="5:5" x14ac:dyDescent="0.3">
      <c r="E62" s="67">
        <v>2030</v>
      </c>
    </row>
    <row r="63" spans="5:5" x14ac:dyDescent="0.3">
      <c r="E63" s="67">
        <v>2031</v>
      </c>
    </row>
    <row r="64" spans="5:5" x14ac:dyDescent="0.3">
      <c r="E64" s="67">
        <v>2032</v>
      </c>
    </row>
    <row r="65" spans="5:5" x14ac:dyDescent="0.3">
      <c r="E65" s="67">
        <v>2033</v>
      </c>
    </row>
    <row r="66" spans="5:5" x14ac:dyDescent="0.3">
      <c r="E66" s="67">
        <v>2034</v>
      </c>
    </row>
    <row r="67" spans="5:5" x14ac:dyDescent="0.3">
      <c r="E67" s="67">
        <v>2035</v>
      </c>
    </row>
    <row r="68" spans="5:5" x14ac:dyDescent="0.3">
      <c r="E68" s="67">
        <v>2036</v>
      </c>
    </row>
    <row r="69" spans="5:5" x14ac:dyDescent="0.3">
      <c r="E69" s="67">
        <v>2037</v>
      </c>
    </row>
    <row r="70" spans="5:5" x14ac:dyDescent="0.3">
      <c r="E70" s="67">
        <v>2038</v>
      </c>
    </row>
    <row r="71" spans="5:5" x14ac:dyDescent="0.3">
      <c r="E71" s="67">
        <v>2039</v>
      </c>
    </row>
    <row r="72" spans="5:5" x14ac:dyDescent="0.3">
      <c r="E72" s="67">
        <v>2040</v>
      </c>
    </row>
    <row r="73" spans="5:5" x14ac:dyDescent="0.3">
      <c r="E73" s="67">
        <v>2041</v>
      </c>
    </row>
    <row r="74" spans="5:5" x14ac:dyDescent="0.3">
      <c r="E74" s="67">
        <v>2042</v>
      </c>
    </row>
    <row r="75" spans="5:5" x14ac:dyDescent="0.3">
      <c r="E75" s="67">
        <v>2043</v>
      </c>
    </row>
    <row r="76" spans="5:5" x14ac:dyDescent="0.3">
      <c r="E76" s="67">
        <v>2044</v>
      </c>
    </row>
    <row r="77" spans="5:5" x14ac:dyDescent="0.3">
      <c r="E77" s="67">
        <v>2045</v>
      </c>
    </row>
    <row r="78" spans="5:5" x14ac:dyDescent="0.3">
      <c r="E78" s="67">
        <v>2046</v>
      </c>
    </row>
    <row r="79" spans="5:5" x14ac:dyDescent="0.3">
      <c r="E79" s="67">
        <v>2047</v>
      </c>
    </row>
    <row r="80" spans="5:5" x14ac:dyDescent="0.3">
      <c r="E80" s="67">
        <v>2048</v>
      </c>
    </row>
    <row r="81" spans="5:5" x14ac:dyDescent="0.3">
      <c r="E81" s="67">
        <v>2049</v>
      </c>
    </row>
    <row r="82" spans="5:5" x14ac:dyDescent="0.3">
      <c r="E82" s="67">
        <v>2050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522924-82E7-444C-A39C-BE848C757D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ProjectionResults</vt:lpstr>
      <vt:lpstr>Readme</vt:lpstr>
      <vt:lpstr>Dictionary</vt:lpstr>
      <vt:lpstr>Trend graphs</vt:lpstr>
      <vt:lpstr>Summary+Cost-Effect</vt:lpstr>
      <vt:lpstr>Lists dropdown menus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</dc:creator>
  <cp:lastModifiedBy>Eline</cp:lastModifiedBy>
  <dcterms:created xsi:type="dcterms:W3CDTF">2020-04-20T10:49:00Z</dcterms:created>
  <dcterms:modified xsi:type="dcterms:W3CDTF">2020-08-06T14:22:03Z</dcterms:modified>
</cp:coreProperties>
</file>